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MANAGERS\SSC\Chief Executive's Expenditure\2019-20\"/>
    </mc:Choice>
  </mc:AlternateContent>
  <bookViews>
    <workbookView xWindow="0" yWindow="0" windowWidth="25200" windowHeight="11988" activeTab="1"/>
  </bookViews>
  <sheets>
    <sheet name="Summary and sign-off" sheetId="13" r:id="rId1"/>
    <sheet name="Travel" sheetId="1" r:id="rId2"/>
    <sheet name="Hospitality" sheetId="2" r:id="rId3"/>
    <sheet name="All other expenses" sheetId="3" r:id="rId4"/>
    <sheet name="Gifts and benefits" sheetId="4" r:id="rId5"/>
  </sheets>
  <definedNames>
    <definedName name="_xlnm.Print_Area" localSheetId="3">'All other expenses'!$A$1:$E$39</definedName>
    <definedName name="_xlnm.Print_Area" localSheetId="4">'Gifts and benefits'!$A$1:$F$31</definedName>
    <definedName name="_xlnm.Print_Area" localSheetId="2">Hospitality!$A$1:$E$31</definedName>
    <definedName name="_xlnm.Print_Area" localSheetId="0">'Summary and sign-off'!$A$1:$F$23</definedName>
    <definedName name="_xlnm.Print_Area" localSheetId="1">Travel!$A$1:$E$181</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8" i="3" l="1"/>
  <c r="B20" i="3"/>
  <c r="B21" i="3"/>
  <c r="B22" i="3"/>
  <c r="B23" i="3"/>
  <c r="B24" i="3"/>
  <c r="B25" i="3"/>
  <c r="B26" i="3"/>
  <c r="B27" i="3"/>
  <c r="B28" i="3"/>
  <c r="B24" i="2" l="1"/>
  <c r="D20" i="4" l="1"/>
  <c r="C33" i="3"/>
  <c r="C24" i="2"/>
  <c r="C105" i="1"/>
  <c r="C170" i="1"/>
  <c r="C39" i="1"/>
  <c r="B6" i="13" l="1"/>
  <c r="E60" i="13"/>
  <c r="C60" i="13"/>
  <c r="C22" i="4"/>
  <c r="C21" i="4"/>
  <c r="B60" i="13" l="1"/>
  <c r="B59" i="13"/>
  <c r="D59" i="13"/>
  <c r="B58" i="13"/>
  <c r="D58" i="13"/>
  <c r="D57" i="13"/>
  <c r="B57" i="13"/>
  <c r="D56" i="13"/>
  <c r="B56" i="13"/>
  <c r="D55" i="13"/>
  <c r="B55" i="13"/>
  <c r="B2" i="4"/>
  <c r="B3" i="4"/>
  <c r="B2" i="3"/>
  <c r="B3" i="3"/>
  <c r="B2" i="2"/>
  <c r="B3" i="2"/>
  <c r="B2" i="1"/>
  <c r="B3" i="1"/>
  <c r="F58" i="13" l="1"/>
  <c r="D24" i="2" s="1"/>
  <c r="F60" i="13"/>
  <c r="E20" i="4" s="1"/>
  <c r="F59" i="13"/>
  <c r="D33" i="3" s="1"/>
  <c r="F57" i="13"/>
  <c r="D170" i="1" s="1"/>
  <c r="F56" i="13"/>
  <c r="D105" i="1" s="1"/>
  <c r="F55" i="13"/>
  <c r="D39" i="1" s="1"/>
  <c r="C13" i="13"/>
  <c r="C12" i="13"/>
  <c r="C11" i="13"/>
  <c r="C16" i="13" l="1"/>
  <c r="C17" i="13"/>
  <c r="B5" i="4" l="1"/>
  <c r="B4" i="4"/>
  <c r="B5" i="3"/>
  <c r="B4" i="3"/>
  <c r="B5" i="2"/>
  <c r="B4" i="2"/>
  <c r="B5" i="1"/>
  <c r="B4" i="1"/>
  <c r="C15" i="13" l="1"/>
  <c r="F12" i="13" l="1"/>
  <c r="C20" i="4"/>
  <c r="F11" i="13" s="1"/>
  <c r="F13" i="13" l="1"/>
  <c r="B170" i="1"/>
  <c r="B17" i="13" s="1"/>
  <c r="B105" i="1"/>
  <c r="B16" i="13" s="1"/>
  <c r="B39" i="1"/>
  <c r="B15" i="13" s="1"/>
  <c r="B33" i="3" l="1"/>
  <c r="B13" i="13" s="1"/>
  <c r="B12" i="13"/>
  <c r="B11" i="13" l="1"/>
  <c r="B172" i="1"/>
</calcChain>
</file>

<file path=xl/comments1.xml><?xml version="1.0" encoding="utf-8"?>
<comments xmlns="http://schemas.openxmlformats.org/spreadsheetml/2006/main">
  <authors>
    <author>Ken Smart [SSC]</author>
  </authors>
  <commentList>
    <comment ref="A11" authorId="0" shapeId="0">
      <text>
        <r>
          <rPr>
            <sz val="9"/>
            <color indexed="81"/>
            <rFont val="Tahoma"/>
            <family val="2"/>
          </rPr>
          <t xml:space="preserve">
Insert additional rows as needed:
- 'right click' on a row number (left of screen)
- select 'Insert' (this will insert a row above it)
</t>
        </r>
      </text>
    </comment>
    <comment ref="A42" authorId="0" shapeId="0">
      <text>
        <r>
          <rPr>
            <sz val="9"/>
            <color indexed="81"/>
            <rFont val="Tahoma"/>
            <family val="2"/>
          </rPr>
          <t xml:space="preserve">
Insert additional rows as needed:
- 'right click' on a row number (left of screen)
- select 'Insert' (this will insert a row above it)
</t>
        </r>
      </text>
    </comment>
    <comment ref="A108" authorId="0" shapeId="0">
      <text>
        <r>
          <rPr>
            <sz val="9"/>
            <color indexed="81"/>
            <rFont val="Tahoma"/>
            <family val="2"/>
          </rPr>
          <t xml:space="preserve">
Insert additional rows as needed:
- 'right click' on a row number (left of screen)
- select 'Insert' (this will insert a row above it)
</t>
        </r>
      </text>
    </comment>
  </commentList>
</comments>
</file>

<file path=xl/comments2.xml><?xml version="1.0" encoding="utf-8"?>
<comments xmlns="http://schemas.openxmlformats.org/spreadsheetml/2006/main">
  <authors>
    <author>Ken Smart [SSC]</author>
  </authors>
  <commentList>
    <comment ref="A10" authorId="0" shapeId="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authors>
    <author>Ken Smart [SSC]</author>
  </authors>
  <commentList>
    <comment ref="A10" authorId="0" shapeId="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authors>
    <author>Ken Smart [SSC]</author>
  </authors>
  <commentList>
    <comment ref="A10" authorId="0" shapeId="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<sst xmlns="http://schemas.openxmlformats.org/spreadsheetml/2006/main" count="592" uniqueCount="235">
  <si>
    <t>Hospitality</t>
  </si>
  <si>
    <t>Gifts and benefits</t>
  </si>
  <si>
    <t>Chief Executive Expenses, Gifts and Benefits Disclosure - summary &amp; sign-off*</t>
  </si>
  <si>
    <t xml:space="preserve">Organisation Name </t>
  </si>
  <si>
    <t>Chief Executive**</t>
  </si>
  <si>
    <t>Disclosure period start***</t>
  </si>
  <si>
    <t>Disclosure period end***</t>
  </si>
  <si>
    <t>Agency totals check</t>
  </si>
  <si>
    <t>Chief Executive approval****</t>
  </si>
  <si>
    <t>This disclosure has not yet been approved by the Chief Executive</t>
  </si>
  <si>
    <t>Other sign-off****</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</si>
  <si>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</si>
  <si>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</si>
  <si>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</si>
  <si>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</si>
  <si>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</si>
  <si>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</si>
  <si>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</si>
  <si>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</si>
  <si>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</si>
  <si>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</si>
  <si>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</si>
  <si>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</si>
  <si>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</si>
  <si>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</si>
  <si>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</si>
  <si>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</si>
  <si>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</si>
  <si>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</si>
  <si>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</si>
  <si>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</si>
  <si>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</si>
  <si>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</si>
  <si>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</si>
  <si>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</si>
  <si>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</si>
  <si>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</si>
  <si>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</si>
  <si>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</si>
  <si>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</si>
  <si>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</si>
  <si>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</si>
  <si>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</si>
  <si>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</si>
  <si>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</si>
  <si>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</si>
  <si>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</si>
  <si>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</si>
  <si>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</si>
  <si>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</si>
  <si>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</si>
  <si>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</si>
  <si>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</si>
  <si>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</si>
  <si>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</si>
  <si>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Chief Executive Expense Disclosure</t>
  </si>
  <si>
    <t>Chief Executive</t>
  </si>
  <si>
    <t>Disclosure period start</t>
  </si>
  <si>
    <t>Disclosure period end</t>
  </si>
  <si>
    <t>GST on costs</t>
  </si>
  <si>
    <t>International, domestic and local travel expenses</t>
  </si>
  <si>
    <t>All expenses incurred by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</si>
  <si>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</si>
  <si>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</si>
  <si>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</si>
  <si>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</si>
  <si>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</si>
  <si>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</si>
  <si>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</si>
  <si>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</si>
  <si>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</si>
  <si>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</si>
  <si>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</si>
  <si>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</si>
  <si>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</si>
  <si>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</si>
  <si>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</si>
  <si>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Hospitality Offered to Third Parties*</t>
  </si>
  <si>
    <t>All hospitality expenses provided by the chief executive in the context of his/her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</si>
  <si>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</si>
  <si>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</si>
  <si>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</si>
  <si>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</si>
  <si>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All Other Expenses</t>
  </si>
  <si>
    <t>All other expenditure incurred by the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</si>
  <si>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SSC)</t>
    </r>
  </si>
  <si>
    <r>
      <t xml:space="preserve">Type of expense
</t>
    </r>
    <r>
      <rPr>
        <sz val="10"/>
        <color theme="0"/>
        <rFont val="Arial"/>
        <family val="2"/>
      </rPr>
      <t>(e.g. phone and data costs, membership fees)</t>
    </r>
  </si>
  <si>
    <t xml:space="preserve">Total other expenses </t>
  </si>
  <si>
    <t>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</si>
  <si>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</si>
  <si>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</si>
  <si>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chief executive by people external to the organisation.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</si>
  <si>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</si>
  <si>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</si>
  <si>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</si>
  <si>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</si>
  <si>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</si>
  <si>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</si>
  <si>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</si>
  <si>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Type here who else has approved this disclosure</t>
  </si>
  <si>
    <t>Invitation to Family Day at Wellington Zoo</t>
  </si>
  <si>
    <t>Catalyst</t>
  </si>
  <si>
    <t>Classification Office</t>
  </si>
  <si>
    <t>David Shanks, Chief Censor</t>
  </si>
  <si>
    <t>Julia Ewing-Jarvie, Chief Financial Officer</t>
  </si>
  <si>
    <t>Airfares</t>
  </si>
  <si>
    <t>Sydney, Australia</t>
  </si>
  <si>
    <t>Singapore</t>
  </si>
  <si>
    <t>Koru Club Membership</t>
  </si>
  <si>
    <t>Air Fares</t>
  </si>
  <si>
    <t>Christchurch</t>
  </si>
  <si>
    <t>Auckland</t>
  </si>
  <si>
    <t>Palmerston North</t>
  </si>
  <si>
    <t>Meals</t>
  </si>
  <si>
    <t>Taxi</t>
  </si>
  <si>
    <t>Wellington</t>
  </si>
  <si>
    <t>TED X contribution to travel costs</t>
  </si>
  <si>
    <t xml:space="preserve">TEDX </t>
  </si>
  <si>
    <t>FST Conference</t>
  </si>
  <si>
    <t>Invite included partner and family</t>
  </si>
  <si>
    <t>Lunch for 4</t>
  </si>
  <si>
    <t>Lunch for 3</t>
  </si>
  <si>
    <t xml:space="preserve">DIA meeting  </t>
  </si>
  <si>
    <t>BSA consultation meeting</t>
  </si>
  <si>
    <t>State Services Commission Crown Entities Workshop</t>
  </si>
  <si>
    <t>taxi</t>
  </si>
  <si>
    <t>uber</t>
  </si>
  <si>
    <t>DIA meeting</t>
  </si>
  <si>
    <t>Presentation at VU Media Studies</t>
  </si>
  <si>
    <t xml:space="preserve">Meeting DIA  </t>
  </si>
  <si>
    <t>Meeting DIA re CVOD</t>
  </si>
  <si>
    <t>Meeting with DIA policy team</t>
  </si>
  <si>
    <t>BSA meeting</t>
  </si>
  <si>
    <t>Presentation to DIA Policy Group Away Day</t>
  </si>
  <si>
    <t>DIA/Facebook meeting</t>
  </si>
  <si>
    <t>Internet NZ function</t>
  </si>
  <si>
    <t>Cabinet meeting with DIA</t>
  </si>
  <si>
    <t>DIA Engagement Meeting CVE</t>
  </si>
  <si>
    <t>Auckland North</t>
  </si>
  <si>
    <t>Meeting with DIA - research discussion</t>
  </si>
  <si>
    <t>Examination of Film for Classification</t>
  </si>
  <si>
    <r>
      <t xml:space="preserve">Examination of Film for Classification </t>
    </r>
    <r>
      <rPr>
        <sz val="10"/>
        <color theme="1"/>
        <rFont val="Arial"/>
        <family val="2"/>
      </rPr>
      <t>with Classification Advisor</t>
    </r>
  </si>
  <si>
    <r>
      <t xml:space="preserve">Examination of Film for Classification </t>
    </r>
    <r>
      <rPr>
        <sz val="10"/>
        <color theme="1"/>
        <rFont val="Arial"/>
        <family val="2"/>
      </rPr>
      <t>with Snr Advisor</t>
    </r>
  </si>
  <si>
    <t xml:space="preserve">Presenting at G-Reg (Government Regulatory Practice Initiative) Conference </t>
  </si>
  <si>
    <t>Book Launch (Free to Be Children) - Airport transfer</t>
  </si>
  <si>
    <t>TEDx - Speaker at TEDx Conference - airport transfer</t>
  </si>
  <si>
    <t>TEDx - Speaker at TEDx Conference</t>
  </si>
  <si>
    <t>G Reg presentation Auckland</t>
  </si>
  <si>
    <t>G Reg presentation Auckland with Communications Mgr</t>
  </si>
  <si>
    <t xml:space="preserve"> CVE Community Engagement (CVE Leg consultation) Airport transfer</t>
  </si>
  <si>
    <t>Meeting with Mental Health Foundation and Communications Mgr</t>
  </si>
  <si>
    <t>Media interview</t>
  </si>
  <si>
    <t>DIA meeting (with Deputy Chief Censor)</t>
  </si>
  <si>
    <t xml:space="preserve">Presentation at NetHui </t>
  </si>
  <si>
    <t>Meeting with DIA</t>
  </si>
  <si>
    <t>Meeting DIA CVE</t>
  </si>
  <si>
    <t xml:space="preserve">Meeting DIA </t>
  </si>
  <si>
    <t>Attend Incident response workshop - Michael Fowler Centre</t>
  </si>
  <si>
    <t>Meeting with Mental Health Foundation and Suicide Prevention Office</t>
  </si>
  <si>
    <t>Meeting with Industry Stakeholders with Communications Mgr</t>
  </si>
  <si>
    <t>Meal</t>
  </si>
  <si>
    <t xml:space="preserve">Meal </t>
  </si>
  <si>
    <t>Meals (for 2)</t>
  </si>
  <si>
    <t>Stakeholder meetings  with Communications Mgr</t>
  </si>
  <si>
    <t>Industry Stakeholder meetings with Communications Mgr</t>
  </si>
  <si>
    <t>G Reg presentation Auckland with Communications Mgr and meeting with Media</t>
  </si>
  <si>
    <t>Countering Violent Extremism - Community Engagement</t>
  </si>
  <si>
    <t xml:space="preserve">Meeting with the PornHub Research/Analysis stakeholders </t>
  </si>
  <si>
    <t>Classification viewing and stakeholder consultation ( with Classification Advisor)</t>
  </si>
  <si>
    <t>Book Launch (Free to Be Children)</t>
  </si>
  <si>
    <t>Book Launch (Free to be Children)</t>
  </si>
  <si>
    <t>Accomodation (5 nights)</t>
  </si>
  <si>
    <t>15-20 September 2019</t>
  </si>
  <si>
    <t>10-15 September 2019</t>
  </si>
  <si>
    <t>23-29 August 2019</t>
  </si>
  <si>
    <t>16-17 March 2020</t>
  </si>
  <si>
    <t xml:space="preserve">Meeting with Deputy Chair &amp; CEO of the Australian Communications and Media Authority (ACMA) </t>
  </si>
  <si>
    <t>Lunch for 5 (payment made by Deputy Chief Censor)</t>
  </si>
  <si>
    <t>Lunch for 2</t>
  </si>
  <si>
    <t>Lunch for 3 (payment made by Deputy Chief Censor)</t>
  </si>
  <si>
    <t>Meeting with founder of Moonshoot CVE</t>
  </si>
  <si>
    <t>Meeting with CE of Australia New Zealand Screen Association</t>
  </si>
  <si>
    <t>NA</t>
  </si>
  <si>
    <t>Transit from Sydney to Singapore, return to NZ</t>
  </si>
  <si>
    <t>Meal (for 3)</t>
  </si>
  <si>
    <t>Incident Response Workshop, Welcome reception</t>
  </si>
  <si>
    <t>Attending 2 day conference</t>
  </si>
  <si>
    <t>Presenting at TEDx</t>
  </si>
  <si>
    <t>Cell Phone Plan &amp; Usage (Shared Data Plan)</t>
  </si>
  <si>
    <t>International roaming charges of $170.03 included on International Travel tab</t>
  </si>
  <si>
    <t>International call, data and roaming charges</t>
  </si>
  <si>
    <t>Calls and Data</t>
  </si>
  <si>
    <t>New Zealand</t>
  </si>
  <si>
    <t>Training</t>
  </si>
  <si>
    <t>Social Media Training</t>
  </si>
  <si>
    <t>Issues and Crisis Training</t>
  </si>
  <si>
    <t xml:space="preserve">NZ Law Society Annual Registration </t>
  </si>
  <si>
    <t>Professional Membership fee</t>
  </si>
  <si>
    <t>Cellphone</t>
  </si>
  <si>
    <t>Equipment</t>
  </si>
  <si>
    <t>Facebook / NZ Govt Presentation (Singapore) – 
Addressing harmful content in with Facebook executives
- Also meet with Cluster Director, Content &amp; Standards. Infocomm Media Development Authority</t>
  </si>
  <si>
    <t>Esafety Conference (Sydney) - Panel speaker "Beyond the Christchurch Call"
- Also meet with Digital Platforms Branch - Australian Competition &amp; Consumer Commission
- Transiting to Singapore to meet with Facebook</t>
  </si>
  <si>
    <t>Return equipment to supplier</t>
  </si>
  <si>
    <t>Meeting with Newshub (with Communications Mgr)</t>
  </si>
  <si>
    <t>Attend Censor for a Day</t>
  </si>
  <si>
    <t>FST Conference (with Communications Mgr)</t>
  </si>
  <si>
    <t>FST Conference(with Communications Mgr)</t>
  </si>
  <si>
    <t>G Reg, attend and present, Wellington (with Communications Mgr)</t>
  </si>
  <si>
    <t>Meeting with DIA - crisis protocol</t>
  </si>
  <si>
    <t>Internet NZ Meeting - Deep Fakes</t>
  </si>
  <si>
    <t>DIA meeting - CVOD</t>
  </si>
  <si>
    <t>Meeting with DIA - CVE</t>
  </si>
  <si>
    <t>Lunch for 5 (payment made by Comms Mgr.)</t>
  </si>
  <si>
    <t>Lunch for 4 (payment made by Deputy Chief Censor)</t>
  </si>
  <si>
    <t>Stakeholder &amp; Media engagement meetings</t>
  </si>
  <si>
    <t>TEDx contributed $300 to accommodation costs, noted under Gifts &amp; Benefits</t>
  </si>
  <si>
    <t>G Reg presentation Christchurch with Communications Mgr</t>
  </si>
  <si>
    <t xml:space="preserve">G Reg presentation Christchurch </t>
  </si>
  <si>
    <t>Research Engagement - stakeholder meetings</t>
  </si>
  <si>
    <t>Lunch meeting with Sexuality Education expert</t>
  </si>
  <si>
    <t>Book Launch (Free to Be Children) No cost for Accommodation - staying privately</t>
  </si>
  <si>
    <t xml:space="preserve">Accommodation </t>
  </si>
  <si>
    <t>Accommodation</t>
  </si>
  <si>
    <t>Youtube</t>
  </si>
  <si>
    <t>Meal for 3</t>
  </si>
  <si>
    <t>G Reg presentation Christchurch</t>
  </si>
  <si>
    <t xml:space="preserve">Classification viewing and stakeholder consultation </t>
  </si>
  <si>
    <t>Reimbursing $100 Singaporian cash used for meal purchases for duration of trip</t>
  </si>
  <si>
    <t>Meeting with Facebook representatives.</t>
  </si>
  <si>
    <t>Hosting Massey Universtiy Senior lecturer and researcher, giving presentation on Loot boxes.</t>
  </si>
  <si>
    <r>
      <t xml:space="preserve">Hosting co-writer of </t>
    </r>
    <r>
      <rPr>
        <i/>
        <sz val="10"/>
        <color theme="1"/>
        <rFont val="Arial"/>
        <family val="2"/>
      </rPr>
      <t>Perception Inception: Preparing for deepfakes and the
synthetic media of tomorrow</t>
    </r>
    <r>
      <rPr>
        <sz val="10"/>
        <color theme="1"/>
        <rFont val="Arial"/>
        <family val="2"/>
      </rPr>
      <t>, giving a presentation on research on deep fakes, synthetic media and the law in New Zealand.</t>
    </r>
  </si>
  <si>
    <t>Hosting Australian federal parliamentarian and international authority on pathways to violent extremism, following presentation to staff and guest agencies.</t>
  </si>
  <si>
    <t>Hosting senior researcher at Independent Research Solutions, studying the alt-right and online radicalisation, following presentations to staff and guest agencies.</t>
  </si>
  <si>
    <t>Meeting with distinguished professor and sociologist of Massey University, researching the Far Right and the aftermath to the March 15 massacre.</t>
  </si>
  <si>
    <t>FST Conference - Pre-Event Dinner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</si>
</sst>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quot;$&quot;#,##0.00_);[Red]\(&quot;$&quot;#,##0.00\)"/>
    <numFmt numFmtId="165" formatCode="_(&quot;$&quot;* #,##0.00_);_(&quot;$&quot;* \(#,##0.00\);_(&quot;$&quot;* &quot;-&quot;??_);_(@_)"/>
    <numFmt numFmtId="166" formatCode="&quot;$&quot;#,##0.00"/>
    <numFmt numFmtId="167" formatCode="[$-1409]d\ mmmm\ yyyy;@"/>
  </numFmts>
  <fonts count="30"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i/>
      <sz val="10"/>
      <color theme="1"/>
      <name val="Arial"/>
      <family val="2"/>
    </font>
    <font>
      <b/>
      <i/>
      <sz val="10"/>
      <color theme="1"/>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strike/>
      <sz val="10"/>
      <color theme="1"/>
      <name val="Arial"/>
      <family val="2"/>
    </font>
  </fonts>
  <fills count="11">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right/>
      <top/>
      <bottom style="thin">
        <color indexed="64"/>
      </bottom>
      <diagonal/>
    </border>
  </borders>
  <cellStyleXfs count="2">
    <xf numFmtId="0" fontId="0" fillId="0" borderId="0"/>
    <xf numFmtId="165" fontId="19" fillId="0" borderId="0" applyFont="0" applyFill="0" applyBorder="0" applyAlignment="0" applyProtection="0"/>
  </cellStyleXfs>
  <cellXfs count="188">
    <xf numFmtId="0" fontId="0" fillId="0" borderId="0" xfId="0"/>
    <xf numFmtId="0" fontId="0" fillId="0" borderId="0" xfId="0" applyAlignment="1" applyProtection="1">
      <alignment wrapText="1"/>
      <protection locked="0"/>
    </xf>
    <xf numFmtId="0" fontId="0" fillId="0" borderId="0" xfId="0" applyFont="1" applyBorder="1" applyProtection="1">
      <protection locked="0"/>
    </xf>
    <xf numFmtId="0" fontId="0" fillId="0" borderId="0" xfId="0" applyFont="1" applyProtection="1">
      <protection locked="0"/>
    </xf>
    <xf numFmtId="0" fontId="14" fillId="2" borderId="0" xfId="0" applyFont="1" applyFill="1" applyBorder="1" applyAlignment="1" applyProtection="1">
      <alignment vertical="center" wrapText="1" readingOrder="1"/>
    </xf>
    <xf numFmtId="0" fontId="0" fillId="5" borderId="0" xfId="0" applyFill="1" applyAlignment="1" applyProtection="1">
      <alignment wrapText="1"/>
    </xf>
    <xf numFmtId="0" fontId="0" fillId="5" borderId="0" xfId="0" applyFont="1" applyFill="1" applyAlignment="1" applyProtection="1">
      <alignment wrapText="1"/>
    </xf>
    <xf numFmtId="0" fontId="14" fillId="0" borderId="0" xfId="0" applyFont="1" applyFill="1" applyBorder="1" applyAlignment="1" applyProtection="1">
      <alignment vertical="center" wrapText="1" readingOrder="1"/>
    </xf>
    <xf numFmtId="0" fontId="13" fillId="0" borderId="0" xfId="0" applyFont="1" applyFill="1" applyBorder="1" applyAlignment="1" applyProtection="1">
      <alignment vertical="center" wrapText="1" readingOrder="1"/>
    </xf>
    <xf numFmtId="0" fontId="17" fillId="0" borderId="0" xfId="0" applyFont="1" applyFill="1" applyBorder="1" applyAlignment="1" applyProtection="1">
      <alignment vertical="center" wrapText="1" readingOrder="1"/>
    </xf>
    <xf numFmtId="0" fontId="17" fillId="0" borderId="3" xfId="0" applyFont="1" applyFill="1" applyBorder="1" applyAlignment="1" applyProtection="1">
      <alignment vertical="center" wrapText="1" readingOrder="1"/>
    </xf>
    <xf numFmtId="0" fontId="24" fillId="0" borderId="3" xfId="0" applyFont="1" applyFill="1" applyBorder="1" applyAlignment="1" applyProtection="1">
      <alignment horizontal="left" vertical="center" wrapText="1" indent="2" readingOrder="1"/>
    </xf>
    <xf numFmtId="0" fontId="0" fillId="4" borderId="0" xfId="0" applyFill="1" applyAlignment="1" applyProtection="1"/>
    <xf numFmtId="0" fontId="0" fillId="5" borderId="0" xfId="0" applyFill="1" applyAlignment="1" applyProtection="1"/>
    <xf numFmtId="0" fontId="4" fillId="6" borderId="0" xfId="0" applyFont="1" applyFill="1" applyAlignment="1" applyProtection="1"/>
    <xf numFmtId="0" fontId="4" fillId="6" borderId="0" xfId="0" applyFont="1" applyFill="1" applyAlignment="1" applyProtection="1">
      <alignment wrapText="1"/>
    </xf>
    <xf numFmtId="0" fontId="0" fillId="0" borderId="0" xfId="0" applyProtection="1"/>
    <xf numFmtId="0" fontId="22" fillId="0" borderId="0" xfId="0" applyFont="1" applyBorder="1" applyProtection="1"/>
    <xf numFmtId="166" fontId="21" fillId="0" borderId="0" xfId="0" applyNumberFormat="1" applyFont="1" applyFill="1" applyBorder="1" applyAlignment="1" applyProtection="1">
      <alignment vertical="center" wrapText="1"/>
    </xf>
    <xf numFmtId="0" fontId="15" fillId="0" borderId="0" xfId="0" applyFont="1" applyFill="1" applyBorder="1" applyAlignment="1" applyProtection="1">
      <alignment horizontal="center" vertical="center" wrapText="1"/>
    </xf>
    <xf numFmtId="0" fontId="0" fillId="0" borderId="0" xfId="0" applyFont="1" applyBorder="1" applyAlignment="1" applyProtection="1">
      <alignment wrapText="1"/>
    </xf>
    <xf numFmtId="0" fontId="4" fillId="0" borderId="0" xfId="0" applyFont="1" applyBorder="1" applyAlignment="1" applyProtection="1">
      <alignment wrapText="1"/>
    </xf>
    <xf numFmtId="0" fontId="1" fillId="0" borderId="0" xfId="0" applyFont="1" applyBorder="1" applyAlignment="1" applyProtection="1">
      <alignment wrapText="1"/>
    </xf>
    <xf numFmtId="0" fontId="0" fillId="0" borderId="0" xfId="0" applyFont="1" applyBorder="1" applyAlignment="1" applyProtection="1">
      <alignment vertical="center"/>
    </xf>
    <xf numFmtId="0" fontId="0" fillId="0" borderId="0" xfId="0" applyFont="1" applyProtection="1"/>
    <xf numFmtId="0" fontId="1" fillId="0" borderId="0" xfId="0" applyFont="1" applyFill="1" applyBorder="1" applyAlignment="1" applyProtection="1">
      <alignment wrapText="1"/>
    </xf>
    <xf numFmtId="0" fontId="0" fillId="0" borderId="0" xfId="0" applyFill="1" applyBorder="1" applyAlignment="1" applyProtection="1">
      <alignment wrapText="1"/>
    </xf>
    <xf numFmtId="0" fontId="0" fillId="0" borderId="0" xfId="0" applyBorder="1" applyAlignment="1" applyProtection="1">
      <alignment wrapText="1"/>
    </xf>
    <xf numFmtId="0" fontId="4" fillId="0" borderId="0" xfId="0" applyFont="1" applyBorder="1" applyProtection="1"/>
    <xf numFmtId="0" fontId="0" fillId="0" borderId="0" xfId="0" applyFont="1" applyFill="1" applyBorder="1" applyAlignment="1" applyProtection="1">
      <alignment vertical="center"/>
    </xf>
    <xf numFmtId="0" fontId="0" fillId="0" borderId="0" xfId="0" applyFont="1" applyFill="1" applyBorder="1" applyAlignment="1" applyProtection="1">
      <alignment wrapText="1"/>
    </xf>
    <xf numFmtId="0" fontId="0" fillId="0" borderId="0" xfId="0" applyBorder="1" applyAlignment="1" applyProtection="1">
      <alignment vertical="center"/>
    </xf>
    <xf numFmtId="0" fontId="0" fillId="0" borderId="0" xfId="0" applyBorder="1" applyAlignment="1" applyProtection="1"/>
    <xf numFmtId="0" fontId="0" fillId="0" borderId="0" xfId="0" applyFont="1" applyBorder="1" applyAlignment="1" applyProtection="1">
      <alignment horizontal="justify" vertical="center"/>
    </xf>
    <xf numFmtId="0" fontId="10" fillId="0" borderId="0" xfId="0" applyFont="1" applyBorder="1" applyAlignment="1" applyProtection="1">
      <alignment vertical="center" wrapText="1" readingOrder="1"/>
    </xf>
    <xf numFmtId="0" fontId="16" fillId="3" borderId="0" xfId="0" applyFont="1" applyFill="1" applyBorder="1" applyAlignment="1" applyProtection="1">
      <alignment vertical="center" wrapText="1"/>
    </xf>
    <xf numFmtId="0" fontId="0" fillId="0" borderId="0" xfId="0" applyFont="1" applyAlignment="1" applyProtection="1">
      <alignment vertical="center"/>
    </xf>
    <xf numFmtId="0" fontId="0" fillId="0" borderId="0" xfId="0" applyFont="1" applyFill="1" applyProtection="1"/>
    <xf numFmtId="0" fontId="0" fillId="0" borderId="0" xfId="0" applyFont="1" applyBorder="1" applyProtection="1"/>
    <xf numFmtId="0" fontId="0" fillId="0" borderId="0" xfId="0" applyBorder="1" applyAlignment="1" applyProtection="1">
      <alignment vertical="top"/>
    </xf>
    <xf numFmtId="0" fontId="0" fillId="0" borderId="0" xfId="0" applyBorder="1" applyAlignment="1" applyProtection="1">
      <alignment vertical="top" wrapText="1"/>
    </xf>
    <xf numFmtId="0" fontId="0" fillId="0" borderId="0" xfId="0" applyFont="1" applyAlignment="1" applyProtection="1">
      <alignment wrapText="1"/>
    </xf>
    <xf numFmtId="0" fontId="3" fillId="0" borderId="0" xfId="0" applyFont="1" applyFill="1" applyBorder="1" applyAlignment="1" applyProtection="1">
      <alignment wrapText="1"/>
    </xf>
    <xf numFmtId="0" fontId="0" fillId="0" borderId="0" xfId="0"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Alignment="1" applyProtection="1">
      <alignment horizontal="justify" vertical="center"/>
    </xf>
    <xf numFmtId="0" fontId="0" fillId="0" borderId="0" xfId="0" applyAlignment="1" applyProtection="1">
      <alignment wrapText="1"/>
    </xf>
    <xf numFmtId="0" fontId="2" fillId="0" borderId="0" xfId="0" applyFont="1" applyFill="1" applyBorder="1" applyAlignment="1" applyProtection="1">
      <alignment wrapText="1"/>
    </xf>
    <xf numFmtId="0" fontId="1" fillId="0" borderId="0" xfId="0" applyFont="1" applyBorder="1" applyAlignment="1" applyProtection="1">
      <alignment vertical="center" wrapText="1"/>
    </xf>
    <xf numFmtId="0" fontId="0" fillId="0" borderId="0" xfId="0" applyAlignment="1" applyProtection="1">
      <alignment vertical="center" wrapText="1"/>
    </xf>
    <xf numFmtId="0" fontId="12" fillId="3" borderId="0" xfId="0" applyFont="1" applyFill="1" applyBorder="1" applyAlignment="1" applyProtection="1"/>
    <xf numFmtId="0" fontId="4" fillId="0" borderId="0" xfId="0" applyFont="1" applyFill="1" applyBorder="1" applyAlignment="1" applyProtection="1">
      <alignment wrapText="1"/>
    </xf>
    <xf numFmtId="0" fontId="0" fillId="0" borderId="0" xfId="0" applyFont="1" applyBorder="1" applyAlignment="1" applyProtection="1"/>
    <xf numFmtId="0" fontId="0" fillId="0" borderId="0" xfId="0" applyAlignment="1" applyProtection="1"/>
    <xf numFmtId="1" fontId="17" fillId="0" borderId="5" xfId="0" applyNumberFormat="1" applyFont="1" applyFill="1" applyBorder="1" applyAlignment="1" applyProtection="1">
      <alignment horizontal="center" vertical="center" wrapText="1"/>
    </xf>
    <xf numFmtId="0" fontId="11" fillId="0" borderId="0" xfId="0" applyFont="1" applyFill="1" applyBorder="1" applyAlignment="1" applyProtection="1">
      <alignment vertical="center"/>
    </xf>
    <xf numFmtId="1" fontId="13" fillId="0" borderId="0" xfId="0" applyNumberFormat="1" applyFont="1" applyFill="1" applyBorder="1" applyAlignment="1" applyProtection="1">
      <alignment horizontal="center" vertical="center" wrapText="1"/>
    </xf>
    <xf numFmtId="165" fontId="13" fillId="0" borderId="0" xfId="1" applyFont="1" applyFill="1" applyBorder="1" applyAlignment="1" applyProtection="1">
      <alignment vertical="center" wrapText="1" readingOrder="1"/>
    </xf>
    <xf numFmtId="0" fontId="11" fillId="0" borderId="0" xfId="0" applyFont="1" applyFill="1" applyAlignment="1" applyProtection="1">
      <alignment vertical="center" wrapText="1"/>
    </xf>
    <xf numFmtId="0" fontId="0" fillId="0" borderId="0" xfId="0" applyFill="1" applyAlignment="1" applyProtection="1">
      <alignment vertical="center" wrapText="1"/>
    </xf>
    <xf numFmtId="0" fontId="0" fillId="0" borderId="0" xfId="0" applyFill="1" applyAlignment="1" applyProtection="1">
      <alignment wrapText="1"/>
    </xf>
    <xf numFmtId="0" fontId="0" fillId="5" borderId="0" xfId="0" applyFont="1" applyFill="1" applyBorder="1" applyAlignment="1" applyProtection="1"/>
    <xf numFmtId="0" fontId="0" fillId="5" borderId="0" xfId="0" applyFont="1" applyFill="1" applyBorder="1" applyAlignment="1" applyProtection="1">
      <alignment wrapText="1"/>
    </xf>
    <xf numFmtId="0" fontId="0" fillId="5" borderId="0" xfId="0" applyFill="1" applyAlignment="1" applyProtection="1">
      <alignment horizontal="left" vertical="top"/>
    </xf>
    <xf numFmtId="0" fontId="0" fillId="5" borderId="0" xfId="0" applyFont="1" applyFill="1" applyBorder="1" applyProtection="1"/>
    <xf numFmtId="0" fontId="0" fillId="4" borderId="0" xfId="0" applyFont="1" applyFill="1" applyBorder="1" applyProtection="1"/>
    <xf numFmtId="0" fontId="0" fillId="0" borderId="0" xfId="0" applyProtection="1">
      <protection locked="0"/>
    </xf>
    <xf numFmtId="0" fontId="15" fillId="3" borderId="0" xfId="0" applyFont="1" applyFill="1" applyBorder="1" applyAlignment="1" applyProtection="1">
      <alignment vertical="center" readingOrder="1"/>
    </xf>
    <xf numFmtId="0" fontId="26" fillId="0" borderId="0" xfId="0" applyFont="1" applyBorder="1" applyProtection="1"/>
    <xf numFmtId="166" fontId="15" fillId="8" borderId="0" xfId="0" applyNumberFormat="1" applyFont="1" applyFill="1" applyBorder="1" applyAlignment="1" applyProtection="1">
      <alignment horizontal="left" vertical="center" wrapText="1"/>
    </xf>
    <xf numFmtId="1" fontId="15" fillId="8" borderId="0" xfId="0" applyNumberFormat="1" applyFont="1" applyFill="1" applyBorder="1" applyAlignment="1" applyProtection="1">
      <alignment horizontal="center" vertical="center" wrapText="1"/>
    </xf>
    <xf numFmtId="164" fontId="0" fillId="0" borderId="0" xfId="0" applyNumberFormat="1" applyBorder="1" applyAlignment="1" applyProtection="1">
      <alignment wrapText="1"/>
    </xf>
    <xf numFmtId="164" fontId="15" fillId="3" borderId="0" xfId="0" applyNumberFormat="1" applyFont="1" applyFill="1" applyBorder="1" applyAlignment="1" applyProtection="1">
      <alignment vertical="center"/>
    </xf>
    <xf numFmtId="164" fontId="17" fillId="0" borderId="4" xfId="1" applyNumberFormat="1" applyFont="1" applyFill="1" applyBorder="1" applyAlignment="1" applyProtection="1">
      <alignment vertical="center" wrapText="1" readingOrder="1"/>
    </xf>
    <xf numFmtId="164" fontId="17" fillId="0" borderId="0" xfId="1" applyNumberFormat="1" applyFont="1" applyFill="1" applyBorder="1" applyAlignment="1" applyProtection="1">
      <alignment vertical="center" wrapText="1" readingOrder="1"/>
    </xf>
    <xf numFmtId="164" fontId="24" fillId="0" borderId="4" xfId="1" applyNumberFormat="1" applyFont="1" applyFill="1" applyBorder="1" applyAlignment="1" applyProtection="1">
      <alignment vertical="center" wrapText="1" readingOrder="1"/>
    </xf>
    <xf numFmtId="164" fontId="15" fillId="3" borderId="0" xfId="0" applyNumberFormat="1" applyFont="1" applyFill="1" applyBorder="1" applyAlignment="1" applyProtection="1">
      <alignment vertical="center" wrapText="1" readingOrder="1"/>
    </xf>
    <xf numFmtId="0" fontId="0" fillId="4" borderId="0" xfId="0" applyFill="1" applyAlignment="1" applyProtection="1">
      <alignment wrapText="1"/>
    </xf>
    <xf numFmtId="0" fontId="0" fillId="4" borderId="0" xfId="0" applyFill="1" applyBorder="1" applyAlignment="1" applyProtection="1"/>
    <xf numFmtId="0" fontId="6" fillId="4" borderId="0" xfId="0" applyFont="1" applyFill="1" applyBorder="1" applyAlignment="1" applyProtection="1">
      <alignment wrapText="1"/>
    </xf>
    <xf numFmtId="0" fontId="11" fillId="0" borderId="5" xfId="1" applyNumberFormat="1" applyFont="1" applyFill="1" applyBorder="1" applyAlignment="1" applyProtection="1">
      <alignment horizontal="center" vertical="center" wrapText="1" readingOrder="1"/>
    </xf>
    <xf numFmtId="0" fontId="11" fillId="0" borderId="0" xfId="1" applyNumberFormat="1" applyFont="1" applyFill="1" applyBorder="1" applyAlignment="1" applyProtection="1">
      <alignment horizontal="center" vertical="center" wrapText="1" readingOrder="1"/>
    </xf>
    <xf numFmtId="0" fontId="25" fillId="0" borderId="5" xfId="1" applyNumberFormat="1" applyFont="1" applyFill="1" applyBorder="1" applyAlignment="1" applyProtection="1">
      <alignment horizontal="center" vertical="center" wrapText="1" readingOrder="1"/>
    </xf>
    <xf numFmtId="0" fontId="27" fillId="3" borderId="0" xfId="0" applyFont="1" applyFill="1" applyBorder="1" applyAlignment="1" applyProtection="1">
      <alignment horizontal="center" vertical="center" readingOrder="1"/>
    </xf>
    <xf numFmtId="164" fontId="16" fillId="3" borderId="0" xfId="0" applyNumberFormat="1" applyFont="1" applyFill="1" applyBorder="1" applyAlignment="1" applyProtection="1">
      <alignment vertical="center"/>
    </xf>
    <xf numFmtId="0" fontId="4" fillId="4" borderId="0" xfId="0" applyFont="1" applyFill="1" applyBorder="1" applyAlignment="1" applyProtection="1">
      <alignment wrapText="1"/>
    </xf>
    <xf numFmtId="0" fontId="4" fillId="5" borderId="0" xfId="0" applyFont="1" applyFill="1" applyAlignment="1" applyProtection="1">
      <alignment wrapText="1"/>
    </xf>
    <xf numFmtId="1" fontId="0" fillId="5" borderId="0" xfId="0" applyNumberFormat="1" applyFont="1" applyFill="1" applyBorder="1" applyAlignment="1" applyProtection="1">
      <alignment horizontal="center"/>
    </xf>
    <xf numFmtId="0" fontId="0" fillId="5" borderId="0" xfId="0" applyFont="1" applyFill="1" applyBorder="1" applyAlignment="1" applyProtection="1">
      <alignment horizontal="center"/>
    </xf>
    <xf numFmtId="1" fontId="0" fillId="4" borderId="0" xfId="0" applyNumberFormat="1" applyFont="1" applyFill="1" applyBorder="1" applyAlignment="1" applyProtection="1">
      <alignment horizontal="center"/>
    </xf>
    <xf numFmtId="0" fontId="0" fillId="4" borderId="0" xfId="0" applyFont="1" applyFill="1" applyBorder="1" applyAlignment="1" applyProtection="1">
      <alignment horizontal="center"/>
    </xf>
    <xf numFmtId="0" fontId="4" fillId="4" borderId="0" xfId="0" applyFont="1" applyFill="1" applyAlignment="1" applyProtection="1"/>
    <xf numFmtId="0" fontId="4" fillId="4" borderId="0" xfId="0" applyFont="1" applyFill="1" applyAlignment="1" applyProtection="1">
      <alignment wrapText="1"/>
    </xf>
    <xf numFmtId="2" fontId="0" fillId="4" borderId="0" xfId="0" applyNumberFormat="1" applyFont="1" applyFill="1" applyAlignment="1" applyProtection="1">
      <alignment vertical="top"/>
    </xf>
    <xf numFmtId="0" fontId="4" fillId="5" borderId="0" xfId="0" applyFont="1" applyFill="1" applyBorder="1" applyAlignment="1" applyProtection="1">
      <alignment wrapText="1"/>
    </xf>
    <xf numFmtId="0" fontId="0" fillId="4" borderId="0" xfId="0" applyFont="1" applyFill="1" applyAlignment="1" applyProtection="1">
      <alignment horizontal="left" vertical="top" wrapText="1"/>
    </xf>
    <xf numFmtId="0" fontId="0" fillId="5" borderId="0" xfId="0" applyFont="1" applyFill="1" applyAlignment="1" applyProtection="1">
      <alignment horizontal="left" vertical="top" wrapText="1"/>
    </xf>
    <xf numFmtId="0" fontId="4" fillId="5" borderId="0" xfId="0" applyFont="1" applyFill="1" applyAlignment="1" applyProtection="1">
      <alignment horizontal="center" vertical="top"/>
    </xf>
    <xf numFmtId="1" fontId="4" fillId="5" borderId="0" xfId="0" applyNumberFormat="1" applyFont="1" applyFill="1" applyBorder="1" applyAlignment="1" applyProtection="1">
      <alignment horizontal="center"/>
    </xf>
    <xf numFmtId="0" fontId="4" fillId="4" borderId="0" xfId="0" applyFont="1" applyFill="1" applyBorder="1" applyAlignment="1" applyProtection="1">
      <alignment horizontal="center" wrapText="1"/>
    </xf>
    <xf numFmtId="0" fontId="4" fillId="5" borderId="0" xfId="0" applyFont="1" applyFill="1" applyAlignment="1" applyProtection="1">
      <alignment horizontal="center" wrapText="1"/>
    </xf>
    <xf numFmtId="0" fontId="14" fillId="3" borderId="0" xfId="0" applyFont="1" applyFill="1" applyBorder="1" applyAlignment="1" applyProtection="1">
      <alignment vertical="center" wrapText="1" readingOrder="1"/>
    </xf>
    <xf numFmtId="165" fontId="14" fillId="3" borderId="0" xfId="1" applyFont="1" applyFill="1" applyBorder="1" applyAlignment="1" applyProtection="1">
      <alignment horizontal="center" vertical="center" wrapText="1" readingOrder="1"/>
    </xf>
    <xf numFmtId="165" fontId="14" fillId="0" borderId="0" xfId="1" applyFont="1" applyFill="1" applyBorder="1" applyAlignment="1" applyProtection="1">
      <alignment horizontal="center" vertical="center" wrapText="1" readingOrder="1"/>
    </xf>
    <xf numFmtId="0" fontId="14" fillId="7" borderId="0" xfId="0" applyFont="1" applyFill="1" applyBorder="1" applyAlignment="1" applyProtection="1">
      <alignment vertical="center" wrapText="1" readingOrder="1"/>
    </xf>
    <xf numFmtId="165" fontId="14" fillId="7" borderId="0" xfId="1" applyFont="1" applyFill="1" applyBorder="1" applyAlignment="1" applyProtection="1">
      <alignment horizontal="center" vertical="center" wrapText="1" readingOrder="1"/>
    </xf>
    <xf numFmtId="0" fontId="16" fillId="0" borderId="0" xfId="0" applyFont="1" applyFill="1" applyBorder="1" applyAlignment="1" applyProtection="1">
      <alignment wrapText="1"/>
    </xf>
    <xf numFmtId="0" fontId="12" fillId="0" borderId="0" xfId="0" applyFont="1" applyProtection="1"/>
    <xf numFmtId="167" fontId="11" fillId="9" borderId="3" xfId="0" applyNumberFormat="1" applyFont="1" applyFill="1" applyBorder="1" applyAlignment="1" applyProtection="1">
      <alignment vertical="center"/>
      <protection locked="0"/>
    </xf>
    <xf numFmtId="164" fontId="11" fillId="9" borderId="4" xfId="0" applyNumberFormat="1" applyFont="1" applyFill="1" applyBorder="1" applyAlignment="1" applyProtection="1">
      <alignment vertical="center" wrapText="1"/>
      <protection locked="0"/>
    </xf>
    <xf numFmtId="0" fontId="11" fillId="9" borderId="4" xfId="0" applyFont="1" applyFill="1" applyBorder="1" applyAlignment="1" applyProtection="1">
      <alignment vertical="center" wrapText="1"/>
      <protection locked="0"/>
    </xf>
    <xf numFmtId="0" fontId="11" fillId="9" borderId="5" xfId="0" applyFont="1" applyFill="1" applyBorder="1" applyAlignment="1" applyProtection="1">
      <alignment vertical="center" wrapText="1"/>
      <protection locked="0"/>
    </xf>
    <xf numFmtId="167" fontId="11" fillId="9" borderId="3" xfId="0" applyNumberFormat="1" applyFont="1" applyFill="1" applyBorder="1" applyAlignment="1" applyProtection="1">
      <alignment vertical="center" wrapText="1"/>
      <protection locked="0"/>
    </xf>
    <xf numFmtId="0" fontId="0" fillId="9" borderId="4" xfId="0" applyFont="1" applyFill="1" applyBorder="1" applyAlignment="1" applyProtection="1">
      <alignment vertical="center" wrapText="1"/>
      <protection locked="0"/>
    </xf>
    <xf numFmtId="0" fontId="0" fillId="9" borderId="5" xfId="0" applyFont="1" applyFill="1" applyBorder="1" applyAlignment="1" applyProtection="1">
      <alignment vertical="center" wrapText="1"/>
      <protection locked="0"/>
    </xf>
    <xf numFmtId="0" fontId="11" fillId="9" borderId="4" xfId="0" applyNumberFormat="1" applyFont="1" applyFill="1" applyBorder="1" applyAlignment="1" applyProtection="1">
      <alignment horizontal="left" vertical="center" wrapText="1"/>
      <protection locked="0"/>
    </xf>
    <xf numFmtId="164" fontId="11" fillId="9" borderId="4" xfId="0" applyNumberFormat="1" applyFont="1" applyFill="1" applyBorder="1" applyAlignment="1" applyProtection="1">
      <alignment horizontal="right" vertical="center" wrapText="1"/>
      <protection locked="0"/>
    </xf>
    <xf numFmtId="164" fontId="11" fillId="9" borderId="8" xfId="0" applyNumberFormat="1" applyFont="1" applyFill="1" applyBorder="1" applyAlignment="1" applyProtection="1">
      <alignment vertical="center" wrapText="1"/>
      <protection locked="0"/>
    </xf>
    <xf numFmtId="0" fontId="11" fillId="9" borderId="8" xfId="0" applyFont="1" applyFill="1" applyBorder="1" applyAlignment="1" applyProtection="1">
      <alignment vertical="center" wrapText="1"/>
      <protection locked="0"/>
    </xf>
    <xf numFmtId="0" fontId="11" fillId="9" borderId="9" xfId="0" applyFont="1" applyFill="1" applyBorder="1" applyAlignment="1" applyProtection="1">
      <alignment vertical="center" wrapText="1"/>
      <protection locked="0"/>
    </xf>
    <xf numFmtId="164" fontId="11" fillId="3" borderId="4" xfId="0" applyNumberFormat="1" applyFont="1" applyFill="1" applyBorder="1" applyAlignment="1" applyProtection="1">
      <alignment vertical="center" wrapText="1"/>
      <protection locked="0"/>
    </xf>
    <xf numFmtId="0" fontId="11" fillId="3" borderId="4" xfId="0" applyFont="1" applyFill="1" applyBorder="1" applyAlignment="1" applyProtection="1">
      <alignment vertical="center" wrapText="1"/>
      <protection locked="0"/>
    </xf>
    <xf numFmtId="0" fontId="11" fillId="3" borderId="5" xfId="0" applyFont="1" applyFill="1" applyBorder="1" applyAlignment="1" applyProtection="1">
      <alignment vertical="center" wrapText="1"/>
      <protection locked="0"/>
    </xf>
    <xf numFmtId="0" fontId="16" fillId="3" borderId="0"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readingOrder="1"/>
    </xf>
    <xf numFmtId="166" fontId="15" fillId="3" borderId="0" xfId="0" applyNumberFormat="1" applyFont="1" applyFill="1" applyBorder="1" applyAlignment="1" applyProtection="1">
      <alignment horizontal="left" vertical="center" wrapText="1"/>
    </xf>
    <xf numFmtId="1" fontId="15" fillId="3" borderId="0" xfId="0" applyNumberFormat="1" applyFont="1" applyFill="1" applyBorder="1" applyAlignment="1" applyProtection="1">
      <alignment horizontal="center" vertical="center" wrapText="1"/>
    </xf>
    <xf numFmtId="166" fontId="27" fillId="3" borderId="0" xfId="0" applyNumberFormat="1" applyFont="1" applyFill="1" applyBorder="1" applyAlignment="1" applyProtection="1">
      <alignment horizontal="center" vertical="center" wrapText="1"/>
    </xf>
    <xf numFmtId="167" fontId="11" fillId="10" borderId="3" xfId="0" applyNumberFormat="1" applyFont="1" applyFill="1" applyBorder="1" applyAlignment="1" applyProtection="1">
      <alignment vertical="center"/>
      <protection locked="0"/>
    </xf>
    <xf numFmtId="164" fontId="11" fillId="10" borderId="4" xfId="0" applyNumberFormat="1" applyFont="1" applyFill="1" applyBorder="1" applyAlignment="1" applyProtection="1">
      <alignment vertical="center" wrapText="1"/>
      <protection locked="0"/>
    </xf>
    <xf numFmtId="0" fontId="11" fillId="10" borderId="4" xfId="0" applyFont="1" applyFill="1" applyBorder="1" applyAlignment="1" applyProtection="1">
      <alignment vertical="center" wrapText="1"/>
      <protection locked="0"/>
    </xf>
    <xf numFmtId="0" fontId="11" fillId="10" borderId="5" xfId="0" applyFont="1" applyFill="1" applyBorder="1" applyAlignment="1" applyProtection="1">
      <alignment vertical="center" wrapText="1"/>
      <protection locked="0"/>
    </xf>
    <xf numFmtId="167" fontId="11" fillId="10" borderId="3" xfId="0" applyNumberFormat="1" applyFont="1" applyFill="1" applyBorder="1" applyAlignment="1" applyProtection="1">
      <alignment vertical="center" wrapText="1"/>
      <protection locked="0"/>
    </xf>
    <xf numFmtId="0" fontId="0" fillId="10" borderId="4" xfId="0" applyFont="1" applyFill="1" applyBorder="1" applyAlignment="1" applyProtection="1">
      <alignment vertical="center" wrapText="1"/>
      <protection locked="0"/>
    </xf>
    <xf numFmtId="0" fontId="0" fillId="10" borderId="5" xfId="0" applyFont="1" applyFill="1" applyBorder="1" applyAlignment="1" applyProtection="1">
      <alignment vertical="center" wrapText="1"/>
      <protection locked="0"/>
    </xf>
    <xf numFmtId="0" fontId="0" fillId="10" borderId="4" xfId="0" applyFont="1" applyFill="1" applyBorder="1" applyAlignment="1" applyProtection="1">
      <alignment horizontal="left" vertical="center" wrapText="1"/>
      <protection locked="0"/>
    </xf>
    <xf numFmtId="0" fontId="11" fillId="10" borderId="4" xfId="0" applyNumberFormat="1" applyFont="1" applyFill="1" applyBorder="1" applyAlignment="1" applyProtection="1">
      <alignment horizontal="left" vertical="center" wrapText="1"/>
      <protection locked="0"/>
    </xf>
    <xf numFmtId="164" fontId="11" fillId="10" borderId="4" xfId="0" applyNumberFormat="1" applyFont="1" applyFill="1" applyBorder="1" applyAlignment="1" applyProtection="1">
      <alignment horizontal="right" vertical="center" wrapText="1"/>
      <protection locked="0"/>
    </xf>
    <xf numFmtId="0" fontId="0" fillId="10" borderId="5" xfId="0" applyFont="1" applyFill="1" applyBorder="1" applyAlignment="1" applyProtection="1">
      <alignment horizontal="left" vertical="center" wrapText="1"/>
      <protection locked="0"/>
    </xf>
    <xf numFmtId="0" fontId="27" fillId="3" borderId="0" xfId="0" applyFont="1" applyFill="1" applyBorder="1" applyAlignment="1" applyProtection="1">
      <alignment horizontal="center" vertical="center" wrapText="1"/>
    </xf>
    <xf numFmtId="167" fontId="11" fillId="10" borderId="3" xfId="0" applyNumberFormat="1" applyFont="1" applyFill="1" applyBorder="1" applyAlignment="1" applyProtection="1">
      <alignment horizontal="right" vertical="center"/>
      <protection locked="0"/>
    </xf>
    <xf numFmtId="0" fontId="0" fillId="10" borderId="4" xfId="0" applyFont="1" applyFill="1" applyBorder="1" applyAlignment="1" applyProtection="1">
      <alignment vertical="center" wrapText="1"/>
    </xf>
    <xf numFmtId="167" fontId="11" fillId="10" borderId="3" xfId="0" applyNumberFormat="1" applyFont="1" applyFill="1" applyBorder="1" applyAlignment="1" applyProtection="1">
      <alignment horizontal="left" vertical="center"/>
      <protection locked="0"/>
    </xf>
    <xf numFmtId="0" fontId="14" fillId="2" borderId="0" xfId="0" applyFont="1" applyFill="1" applyBorder="1" applyAlignment="1" applyProtection="1">
      <alignment horizontal="left" vertical="center" wrapText="1"/>
    </xf>
    <xf numFmtId="167" fontId="11" fillId="9" borderId="3" xfId="0" applyNumberFormat="1" applyFont="1" applyFill="1" applyBorder="1" applyAlignment="1" applyProtection="1">
      <alignment horizontal="left" vertical="center"/>
      <protection locked="0"/>
    </xf>
    <xf numFmtId="167" fontId="11" fillId="10" borderId="3" xfId="0" applyNumberFormat="1" applyFont="1" applyFill="1" applyBorder="1" applyAlignment="1" applyProtection="1">
      <alignment horizontal="left" vertical="center" wrapText="1"/>
      <protection locked="0"/>
    </xf>
    <xf numFmtId="167" fontId="11" fillId="9" borderId="7" xfId="0" applyNumberFormat="1" applyFont="1" applyFill="1" applyBorder="1" applyAlignment="1" applyProtection="1">
      <alignment horizontal="left" vertical="center" wrapText="1"/>
      <protection locked="0"/>
    </xf>
    <xf numFmtId="0" fontId="16" fillId="3" borderId="0" xfId="0" applyFont="1" applyFill="1" applyBorder="1" applyAlignment="1" applyProtection="1">
      <alignment horizontal="left" vertical="center"/>
    </xf>
    <xf numFmtId="0" fontId="0" fillId="0" borderId="0" xfId="0" applyBorder="1" applyAlignment="1" applyProtection="1">
      <alignment horizontal="left" wrapText="1"/>
    </xf>
    <xf numFmtId="167" fontId="11" fillId="3" borderId="3" xfId="0" applyNumberFormat="1" applyFont="1" applyFill="1" applyBorder="1" applyAlignment="1" applyProtection="1">
      <alignment horizontal="left" vertical="center"/>
      <protection locked="0"/>
    </xf>
    <xf numFmtId="0" fontId="15" fillId="3" borderId="0" xfId="0" applyFont="1" applyFill="1" applyBorder="1" applyAlignment="1" applyProtection="1">
      <alignment horizontal="left" vertical="center" wrapText="1"/>
    </xf>
    <xf numFmtId="0" fontId="4" fillId="0" borderId="0" xfId="0" applyFont="1" applyFill="1" applyBorder="1" applyAlignment="1" applyProtection="1">
      <alignment horizontal="left" wrapText="1"/>
    </xf>
    <xf numFmtId="0" fontId="0" fillId="0" borderId="0" xfId="0" applyFont="1" applyBorder="1" applyAlignment="1" applyProtection="1">
      <alignment horizontal="left" vertical="center"/>
    </xf>
    <xf numFmtId="0" fontId="0" fillId="0" borderId="0" xfId="0" applyBorder="1" applyAlignment="1" applyProtection="1">
      <alignment horizontal="left" vertical="center"/>
    </xf>
    <xf numFmtId="0" fontId="0" fillId="0" borderId="0" xfId="0" applyFont="1" applyAlignment="1" applyProtection="1">
      <alignment horizontal="left" vertical="center"/>
    </xf>
    <xf numFmtId="0" fontId="0" fillId="0" borderId="0" xfId="0" applyBorder="1" applyAlignment="1" applyProtection="1">
      <alignment horizontal="left" vertical="top" wrapText="1"/>
    </xf>
    <xf numFmtId="0" fontId="0" fillId="0" borderId="0" xfId="0" applyAlignment="1" applyProtection="1">
      <alignment horizontal="left"/>
    </xf>
    <xf numFmtId="0" fontId="0" fillId="0" borderId="0" xfId="0" applyAlignment="1" applyProtection="1">
      <alignment horizontal="left" vertical="top" wrapText="1"/>
    </xf>
    <xf numFmtId="167" fontId="11" fillId="9" borderId="3" xfId="0" applyNumberFormat="1" applyFont="1" applyFill="1" applyBorder="1" applyAlignment="1" applyProtection="1">
      <alignment horizontal="left" vertical="center" wrapText="1"/>
      <protection locked="0"/>
    </xf>
    <xf numFmtId="0" fontId="15" fillId="3" borderId="0" xfId="0" applyFont="1" applyFill="1" applyBorder="1" applyAlignment="1" applyProtection="1">
      <alignment horizontal="left" vertical="center"/>
    </xf>
    <xf numFmtId="0" fontId="4" fillId="0" borderId="0" xfId="0" applyFont="1" applyBorder="1" applyAlignment="1" applyProtection="1">
      <alignment horizontal="left" wrapText="1"/>
    </xf>
    <xf numFmtId="0" fontId="0" fillId="0" borderId="0" xfId="0" applyFont="1" applyBorder="1" applyAlignment="1" applyProtection="1">
      <alignment horizontal="left" wrapText="1"/>
    </xf>
    <xf numFmtId="0" fontId="29" fillId="0" borderId="10" xfId="0" applyFont="1" applyBorder="1" applyProtection="1">
      <protection locked="0"/>
    </xf>
    <xf numFmtId="0" fontId="17" fillId="9" borderId="4" xfId="0" applyFont="1" applyFill="1" applyBorder="1" applyAlignment="1" applyProtection="1">
      <alignment vertical="center" wrapText="1"/>
      <protection locked="0"/>
    </xf>
    <xf numFmtId="167" fontId="17" fillId="9" borderId="3" xfId="0" applyNumberFormat="1" applyFont="1" applyFill="1" applyBorder="1" applyAlignment="1" applyProtection="1">
      <alignment horizontal="left" vertical="center"/>
      <protection locked="0"/>
    </xf>
    <xf numFmtId="167" fontId="17" fillId="10" borderId="3" xfId="0" applyNumberFormat="1" applyFont="1" applyFill="1" applyBorder="1" applyAlignment="1" applyProtection="1">
      <alignment horizontal="left" vertical="center"/>
      <protection locked="0"/>
    </xf>
    <xf numFmtId="0" fontId="29" fillId="0" borderId="0" xfId="0" applyFont="1" applyBorder="1" applyProtection="1">
      <protection locked="0"/>
    </xf>
    <xf numFmtId="0" fontId="17" fillId="10" borderId="4" xfId="0" applyFont="1" applyFill="1" applyBorder="1" applyAlignment="1" applyProtection="1">
      <alignment horizontal="center" vertical="center" wrapText="1"/>
      <protection locked="0"/>
    </xf>
    <xf numFmtId="0" fontId="11" fillId="0" borderId="0" xfId="0" applyFont="1" applyFill="1" applyBorder="1" applyAlignment="1" applyProtection="1">
      <alignment horizontal="center" vertical="center" wrapText="1" readingOrder="1"/>
    </xf>
    <xf numFmtId="0" fontId="10" fillId="10" borderId="2" xfId="0" applyFont="1" applyFill="1" applyBorder="1" applyAlignment="1" applyProtection="1">
      <alignment horizontal="left" vertical="center" wrapText="1" readingOrder="1"/>
      <protection locked="0"/>
    </xf>
    <xf numFmtId="0" fontId="9" fillId="0" borderId="6" xfId="0" applyFont="1" applyFill="1" applyBorder="1" applyAlignment="1" applyProtection="1">
      <alignment horizontal="left" vertical="center"/>
    </xf>
    <xf numFmtId="0" fontId="18" fillId="2" borderId="0" xfId="0" applyFont="1" applyFill="1" applyBorder="1" applyAlignment="1" applyProtection="1">
      <alignment horizontal="center" vertical="center"/>
    </xf>
    <xf numFmtId="0" fontId="28" fillId="10" borderId="2" xfId="0" applyFont="1" applyFill="1" applyBorder="1" applyAlignment="1" applyProtection="1">
      <alignment horizontal="left" vertical="center" wrapText="1" readingOrder="1"/>
      <protection locked="0"/>
    </xf>
    <xf numFmtId="167" fontId="28" fillId="10" borderId="2" xfId="0" applyNumberFormat="1" applyFont="1" applyFill="1" applyBorder="1" applyAlignment="1" applyProtection="1">
      <alignment horizontal="left" vertical="center" wrapText="1" readingOrder="1"/>
      <protection locked="0"/>
    </xf>
    <xf numFmtId="167" fontId="9" fillId="0" borderId="2" xfId="0" applyNumberFormat="1" applyFont="1" applyBorder="1" applyAlignment="1" applyProtection="1">
      <alignment horizontal="left" vertical="center" wrapText="1" readingOrder="1"/>
    </xf>
    <xf numFmtId="0" fontId="27" fillId="3" borderId="0" xfId="0" applyFont="1" applyFill="1" applyBorder="1" applyAlignment="1" applyProtection="1">
      <alignment horizontal="center" vertical="center" wrapText="1"/>
    </xf>
    <xf numFmtId="0" fontId="14" fillId="3" borderId="0" xfId="0" applyFont="1" applyFill="1" applyBorder="1" applyAlignment="1" applyProtection="1">
      <alignment horizontal="center" vertical="center" wrapText="1" readingOrder="1"/>
    </xf>
    <xf numFmtId="0" fontId="3" fillId="0" borderId="1" xfId="0" applyFont="1" applyFill="1" applyBorder="1" applyAlignment="1" applyProtection="1">
      <alignment horizontal="center" vertical="center" wrapText="1" readingOrder="1"/>
    </xf>
    <xf numFmtId="0" fontId="3" fillId="0" borderId="0" xfId="0" applyFont="1" applyFill="1" applyBorder="1" applyAlignment="1" applyProtection="1">
      <alignment horizontal="center" vertical="center" wrapText="1" readingOrder="1"/>
    </xf>
    <xf numFmtId="0" fontId="5" fillId="0" borderId="1"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readingOrder="1"/>
    </xf>
    <xf numFmtId="0" fontId="16" fillId="3" borderId="0"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9" fillId="0" borderId="0"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0" fontId="7" fillId="0" borderId="0" xfId="0" applyFont="1" applyBorder="1" applyAlignment="1" applyProtection="1">
      <alignment horizontal="center" vertical="center"/>
    </xf>
  </cellXfs>
  <cellStyles count="2">
    <cellStyle name="Currency" xfId="1" builtinId="4"/>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61"/>
  <sheetViews>
    <sheetView topLeftCell="A13" zoomScaleNormal="100" workbookViewId="0">
      <selection activeCell="A19" sqref="A19:A24"/>
    </sheetView>
  </sheetViews>
  <sheetFormatPr defaultColWidth="0" defaultRowHeight="13.2" zeroHeight="1" x14ac:dyDescent="0.25"/>
  <cols>
    <col min="1" max="1" width="35.6640625" style="16" customWidth="1"/>
    <col min="2" max="2" width="21.5546875" style="16" customWidth="1"/>
    <col min="3" max="3" width="33.5546875" style="16" customWidth="1"/>
    <col min="4" max="4" width="4.44140625" style="16" customWidth="1"/>
    <col min="5" max="5" width="29" style="16" customWidth="1"/>
    <col min="6" max="6" width="19" style="16" customWidth="1"/>
    <col min="7" max="7" width="42" style="16" customWidth="1"/>
    <col min="8" max="11" width="9.109375" style="16" hidden="1" customWidth="1"/>
    <col min="12" max="16384" width="9.109375" style="16" hidden="1"/>
  </cols>
  <sheetData>
    <row r="1" spans="1:11" ht="26.25" customHeight="1" x14ac:dyDescent="0.25">
      <c r="A1" s="171" t="s">
        <v>2</v>
      </c>
      <c r="B1" s="171"/>
      <c r="C1" s="171"/>
      <c r="D1" s="171"/>
      <c r="E1" s="171"/>
      <c r="F1" s="171"/>
      <c r="G1" s="46"/>
      <c r="H1" s="46"/>
      <c r="I1" s="46"/>
      <c r="J1" s="46"/>
      <c r="K1" s="46"/>
    </row>
    <row r="2" spans="1:11" ht="21" customHeight="1" x14ac:dyDescent="0.25">
      <c r="A2" s="4" t="s">
        <v>3</v>
      </c>
      <c r="B2" s="172" t="s">
        <v>102</v>
      </c>
      <c r="C2" s="172"/>
      <c r="D2" s="172"/>
      <c r="E2" s="172"/>
      <c r="F2" s="172"/>
      <c r="G2" s="46"/>
      <c r="H2" s="46"/>
      <c r="I2" s="46"/>
      <c r="J2" s="46"/>
      <c r="K2" s="46"/>
    </row>
    <row r="3" spans="1:11" ht="21" customHeight="1" x14ac:dyDescent="0.25">
      <c r="A3" s="4" t="s">
        <v>4</v>
      </c>
      <c r="B3" s="172" t="s">
        <v>103</v>
      </c>
      <c r="C3" s="172"/>
      <c r="D3" s="172"/>
      <c r="E3" s="172"/>
      <c r="F3" s="172"/>
      <c r="G3" s="46"/>
      <c r="H3" s="46"/>
      <c r="I3" s="46"/>
      <c r="J3" s="46"/>
      <c r="K3" s="46"/>
    </row>
    <row r="4" spans="1:11" ht="21" customHeight="1" x14ac:dyDescent="0.25">
      <c r="A4" s="4" t="s">
        <v>5</v>
      </c>
      <c r="B4" s="173">
        <v>43647</v>
      </c>
      <c r="C4" s="173"/>
      <c r="D4" s="173"/>
      <c r="E4" s="173"/>
      <c r="F4" s="173"/>
      <c r="G4" s="46"/>
      <c r="H4" s="46"/>
      <c r="I4" s="46"/>
      <c r="J4" s="46"/>
      <c r="K4" s="46"/>
    </row>
    <row r="5" spans="1:11" ht="21" customHeight="1" x14ac:dyDescent="0.25">
      <c r="A5" s="4" t="s">
        <v>6</v>
      </c>
      <c r="B5" s="173">
        <v>44012</v>
      </c>
      <c r="C5" s="173"/>
      <c r="D5" s="173"/>
      <c r="E5" s="173"/>
      <c r="F5" s="173"/>
      <c r="G5" s="46"/>
      <c r="H5" s="46"/>
      <c r="I5" s="46"/>
      <c r="J5" s="46"/>
      <c r="K5" s="46"/>
    </row>
    <row r="6" spans="1:11" ht="21" customHeight="1" x14ac:dyDescent="0.25">
      <c r="A6" s="4" t="s">
        <v>7</v>
      </c>
      <c r="B6" s="170" t="str">
        <f>IF(AND(Travel!B7&lt;&gt;A30,Hospitality!B7&lt;&gt;A30,'All other expenses'!B7&lt;&gt;A30,'Gifts and benefits'!B7&lt;&gt;A30),A31,IF(AND(Travel!B7=A30,Hospitality!B7=A30,'All other expenses'!B7=A30,'Gifts and benefits'!B7=A30),A33,A32))</f>
        <v>Data and totals checked on all sheets</v>
      </c>
      <c r="C6" s="170"/>
      <c r="D6" s="170"/>
      <c r="E6" s="170"/>
      <c r="F6" s="170"/>
      <c r="G6" s="34"/>
      <c r="H6" s="46"/>
      <c r="I6" s="46"/>
      <c r="J6" s="46"/>
      <c r="K6" s="46"/>
    </row>
    <row r="7" spans="1:11" ht="21" customHeight="1" x14ac:dyDescent="0.25">
      <c r="A7" s="4" t="s">
        <v>8</v>
      </c>
      <c r="B7" s="169" t="s">
        <v>9</v>
      </c>
      <c r="C7" s="169"/>
      <c r="D7" s="169"/>
      <c r="E7" s="169"/>
      <c r="F7" s="169"/>
      <c r="G7" s="34"/>
      <c r="H7" s="46"/>
      <c r="I7" s="46"/>
      <c r="J7" s="46"/>
      <c r="K7" s="46"/>
    </row>
    <row r="8" spans="1:11" ht="21" customHeight="1" x14ac:dyDescent="0.25">
      <c r="A8" s="4" t="s">
        <v>10</v>
      </c>
      <c r="B8" s="169" t="s">
        <v>104</v>
      </c>
      <c r="C8" s="169"/>
      <c r="D8" s="169"/>
      <c r="E8" s="169"/>
      <c r="F8" s="169"/>
      <c r="G8" s="34"/>
      <c r="H8" s="46"/>
      <c r="I8" s="46"/>
      <c r="J8" s="46"/>
      <c r="K8" s="46"/>
    </row>
    <row r="9" spans="1:11" ht="66.75" customHeight="1" x14ac:dyDescent="0.25">
      <c r="A9" s="168" t="s">
        <v>11</v>
      </c>
      <c r="B9" s="168"/>
      <c r="C9" s="168"/>
      <c r="D9" s="168"/>
      <c r="E9" s="168"/>
      <c r="F9" s="168"/>
      <c r="G9" s="34"/>
      <c r="H9" s="46"/>
      <c r="I9" s="46"/>
      <c r="J9" s="46"/>
      <c r="K9" s="46"/>
    </row>
    <row r="10" spans="1:11" s="107" customFormat="1" ht="36" customHeight="1" x14ac:dyDescent="0.25">
      <c r="A10" s="101" t="s">
        <v>12</v>
      </c>
      <c r="B10" s="102" t="s">
        <v>13</v>
      </c>
      <c r="C10" s="102" t="s">
        <v>14</v>
      </c>
      <c r="D10" s="103"/>
      <c r="E10" s="104" t="s">
        <v>1</v>
      </c>
      <c r="F10" s="105" t="s">
        <v>15</v>
      </c>
      <c r="G10" s="106"/>
      <c r="H10" s="106"/>
      <c r="I10" s="106"/>
      <c r="J10" s="106"/>
      <c r="K10" s="106"/>
    </row>
    <row r="11" spans="1:11" ht="27.75" customHeight="1" x14ac:dyDescent="0.3">
      <c r="A11" s="10" t="s">
        <v>16</v>
      </c>
      <c r="B11" s="73">
        <f>B15+B16+B17</f>
        <v>10874.19</v>
      </c>
      <c r="C11" s="80" t="str">
        <f>IF(Travel!B6="",A34,Travel!B6)</f>
        <v>Figures include GST (where applicable)</v>
      </c>
      <c r="D11" s="8"/>
      <c r="E11" s="10" t="s">
        <v>17</v>
      </c>
      <c r="F11" s="54">
        <f>'Gifts and benefits'!C20</f>
        <v>5</v>
      </c>
      <c r="G11" s="47"/>
      <c r="H11" s="47"/>
      <c r="I11" s="47"/>
      <c r="J11" s="47"/>
      <c r="K11" s="47"/>
    </row>
    <row r="12" spans="1:11" ht="27.75" customHeight="1" x14ac:dyDescent="0.3">
      <c r="A12" s="10" t="s">
        <v>0</v>
      </c>
      <c r="B12" s="73">
        <f>Hospitality!B24</f>
        <v>712.95</v>
      </c>
      <c r="C12" s="80" t="str">
        <f>IF(Hospitality!B6="",A34,Hospitality!B6)</f>
        <v>Figures include GST (where applicable)</v>
      </c>
      <c r="D12" s="8"/>
      <c r="E12" s="10" t="s">
        <v>18</v>
      </c>
      <c r="F12" s="54">
        <f>'Gifts and benefits'!C21</f>
        <v>4</v>
      </c>
      <c r="G12" s="47"/>
      <c r="H12" s="47"/>
      <c r="I12" s="47"/>
      <c r="J12" s="47"/>
      <c r="K12" s="47"/>
    </row>
    <row r="13" spans="1:11" ht="27.75" customHeight="1" x14ac:dyDescent="0.25">
      <c r="A13" s="10" t="s">
        <v>19</v>
      </c>
      <c r="B13" s="73">
        <f>'All other expenses'!B33</f>
        <v>5333.97</v>
      </c>
      <c r="C13" s="80" t="str">
        <f>IF('All other expenses'!B6="",A34,'All other expenses'!B6)</f>
        <v>Figures include GST (where applicable)</v>
      </c>
      <c r="D13" s="8"/>
      <c r="E13" s="10" t="s">
        <v>20</v>
      </c>
      <c r="F13" s="54">
        <f>'Gifts and benefits'!C22</f>
        <v>1</v>
      </c>
      <c r="G13" s="46"/>
      <c r="H13" s="46"/>
      <c r="I13" s="46"/>
      <c r="J13" s="46"/>
      <c r="K13" s="46"/>
    </row>
    <row r="14" spans="1:11" ht="12.75" customHeight="1" x14ac:dyDescent="0.25">
      <c r="A14" s="9"/>
      <c r="B14" s="74"/>
      <c r="C14" s="81"/>
      <c r="D14" s="55"/>
      <c r="E14" s="8"/>
      <c r="F14" s="56"/>
      <c r="G14" s="26"/>
      <c r="H14" s="26"/>
      <c r="I14" s="26"/>
      <c r="J14" s="26"/>
      <c r="K14" s="26"/>
    </row>
    <row r="15" spans="1:11" ht="27.75" customHeight="1" x14ac:dyDescent="0.25">
      <c r="A15" s="11" t="s">
        <v>21</v>
      </c>
      <c r="B15" s="75">
        <f>Travel!B39</f>
        <v>5709.61</v>
      </c>
      <c r="C15" s="82" t="str">
        <f>C11</f>
        <v>Figures include GST (where applicable)</v>
      </c>
      <c r="D15" s="8"/>
      <c r="E15" s="8"/>
      <c r="F15" s="56"/>
      <c r="G15" s="46"/>
      <c r="H15" s="46"/>
      <c r="I15" s="46"/>
      <c r="J15" s="46"/>
      <c r="K15" s="46"/>
    </row>
    <row r="16" spans="1:11" ht="27.75" customHeight="1" x14ac:dyDescent="0.25">
      <c r="A16" s="11" t="s">
        <v>22</v>
      </c>
      <c r="B16" s="75">
        <f>Travel!B105</f>
        <v>4414.3100000000004</v>
      </c>
      <c r="C16" s="82" t="str">
        <f>C11</f>
        <v>Figures include GST (where applicable)</v>
      </c>
      <c r="D16" s="57"/>
      <c r="E16" s="8"/>
      <c r="F16" s="58"/>
      <c r="G16" s="46"/>
      <c r="H16" s="46"/>
      <c r="I16" s="46"/>
      <c r="J16" s="46"/>
      <c r="K16" s="46"/>
    </row>
    <row r="17" spans="1:11" ht="27.75" customHeight="1" x14ac:dyDescent="0.25">
      <c r="A17" s="11" t="s">
        <v>23</v>
      </c>
      <c r="B17" s="75">
        <f>Travel!B170</f>
        <v>750.27</v>
      </c>
      <c r="C17" s="82" t="str">
        <f>C11</f>
        <v>Figures include GST (where applicable)</v>
      </c>
      <c r="D17" s="8"/>
      <c r="E17" s="8"/>
      <c r="F17" s="58"/>
      <c r="G17" s="46"/>
      <c r="H17" s="46"/>
      <c r="I17" s="46"/>
      <c r="J17" s="46"/>
      <c r="K17" s="46"/>
    </row>
    <row r="18" spans="1:11" ht="27.75" customHeight="1" x14ac:dyDescent="0.25">
      <c r="A18" s="27"/>
      <c r="B18" s="22"/>
      <c r="C18" s="27"/>
      <c r="D18" s="7"/>
      <c r="E18" s="7"/>
      <c r="F18" s="59"/>
      <c r="G18" s="60"/>
      <c r="H18" s="60"/>
      <c r="I18" s="60"/>
      <c r="J18" s="60"/>
      <c r="K18" s="60"/>
    </row>
    <row r="19" spans="1:11" x14ac:dyDescent="0.25">
      <c r="A19" s="51"/>
      <c r="B19" s="25"/>
      <c r="C19" s="26"/>
      <c r="D19" s="27"/>
      <c r="E19" s="27"/>
      <c r="F19" s="27"/>
      <c r="G19" s="27"/>
      <c r="H19" s="27"/>
      <c r="I19" s="27"/>
      <c r="J19" s="27"/>
      <c r="K19" s="27"/>
    </row>
    <row r="20" spans="1:11" x14ac:dyDescent="0.25">
      <c r="A20" s="23"/>
      <c r="B20" s="52"/>
      <c r="C20" s="52"/>
      <c r="D20" s="26"/>
      <c r="E20" s="26"/>
      <c r="F20" s="26"/>
      <c r="G20" s="27"/>
      <c r="H20" s="27"/>
      <c r="I20" s="27"/>
      <c r="J20" s="27"/>
      <c r="K20" s="27"/>
    </row>
    <row r="21" spans="1:11" ht="12.6" customHeight="1" x14ac:dyDescent="0.25">
      <c r="A21" s="23"/>
      <c r="B21" s="52"/>
      <c r="C21" s="52"/>
      <c r="D21" s="20"/>
      <c r="E21" s="27"/>
      <c r="F21" s="27"/>
      <c r="G21" s="27"/>
      <c r="H21" s="27"/>
      <c r="I21" s="27"/>
      <c r="J21" s="27"/>
      <c r="K21" s="27"/>
    </row>
    <row r="22" spans="1:11" ht="12.6" customHeight="1" x14ac:dyDescent="0.25">
      <c r="A22" s="23"/>
      <c r="B22" s="52"/>
      <c r="C22" s="52"/>
      <c r="D22" s="20"/>
      <c r="E22" s="27"/>
      <c r="F22" s="27"/>
      <c r="G22" s="27"/>
      <c r="H22" s="27"/>
      <c r="I22" s="27"/>
      <c r="J22" s="27"/>
      <c r="K22" s="27"/>
    </row>
    <row r="23" spans="1:11" ht="12.6" customHeight="1" x14ac:dyDescent="0.25">
      <c r="A23" s="23"/>
      <c r="B23" s="52"/>
      <c r="C23" s="52"/>
      <c r="D23" s="20"/>
      <c r="E23" s="27"/>
      <c r="F23" s="27"/>
      <c r="G23" s="27"/>
      <c r="H23" s="27"/>
      <c r="I23" s="27"/>
      <c r="J23" s="27"/>
      <c r="K23" s="27"/>
    </row>
    <row r="24" spans="1:11" x14ac:dyDescent="0.25">
      <c r="A24" s="40"/>
      <c r="B24" s="27"/>
      <c r="C24" s="27"/>
      <c r="D24" s="27"/>
      <c r="E24" s="27"/>
      <c r="F24" s="46"/>
      <c r="G24" s="46"/>
      <c r="H24" s="46"/>
      <c r="I24" s="46"/>
      <c r="J24" s="46"/>
      <c r="K24" s="46"/>
    </row>
    <row r="25" spans="1:11" hidden="1" x14ac:dyDescent="0.25">
      <c r="A25" s="14" t="s">
        <v>24</v>
      </c>
      <c r="B25" s="15"/>
      <c r="C25" s="15"/>
      <c r="D25" s="15"/>
      <c r="E25" s="15"/>
      <c r="F25" s="15"/>
      <c r="G25" s="46"/>
      <c r="H25" s="46"/>
      <c r="I25" s="46"/>
      <c r="J25" s="46"/>
      <c r="K25" s="46"/>
    </row>
    <row r="26" spans="1:11" ht="12.75" hidden="1" customHeight="1" x14ac:dyDescent="0.25">
      <c r="A26" s="13" t="s">
        <v>25</v>
      </c>
      <c r="B26" s="6"/>
      <c r="C26" s="6"/>
      <c r="D26" s="13"/>
      <c r="E26" s="13"/>
      <c r="F26" s="13"/>
      <c r="G26" s="46"/>
      <c r="H26" s="46"/>
      <c r="I26" s="46"/>
      <c r="J26" s="46"/>
      <c r="K26" s="46"/>
    </row>
    <row r="27" spans="1:11" hidden="1" x14ac:dyDescent="0.25">
      <c r="A27" s="12" t="s">
        <v>26</v>
      </c>
      <c r="B27" s="12"/>
      <c r="C27" s="12"/>
      <c r="D27" s="12"/>
      <c r="E27" s="12"/>
      <c r="F27" s="12"/>
      <c r="G27" s="46"/>
      <c r="H27" s="46"/>
      <c r="I27" s="46"/>
      <c r="J27" s="46"/>
      <c r="K27" s="46"/>
    </row>
    <row r="28" spans="1:11" hidden="1" x14ac:dyDescent="0.25">
      <c r="A28" s="12" t="s">
        <v>27</v>
      </c>
      <c r="B28" s="12"/>
      <c r="C28" s="12"/>
      <c r="D28" s="12"/>
      <c r="E28" s="12"/>
      <c r="F28" s="12"/>
      <c r="G28" s="46"/>
      <c r="H28" s="46"/>
      <c r="I28" s="46"/>
      <c r="J28" s="46"/>
      <c r="K28" s="46"/>
    </row>
    <row r="29" spans="1:11" hidden="1" x14ac:dyDescent="0.25">
      <c r="A29" s="13" t="s">
        <v>28</v>
      </c>
      <c r="B29" s="13"/>
      <c r="C29" s="13"/>
      <c r="D29" s="13"/>
      <c r="E29" s="13"/>
      <c r="F29" s="13"/>
      <c r="G29" s="46"/>
      <c r="H29" s="46"/>
      <c r="I29" s="46"/>
      <c r="J29" s="46"/>
      <c r="K29" s="46"/>
    </row>
    <row r="30" spans="1:11" hidden="1" x14ac:dyDescent="0.25">
      <c r="A30" s="13" t="s">
        <v>29</v>
      </c>
      <c r="B30" s="13"/>
      <c r="C30" s="13"/>
      <c r="D30" s="13"/>
      <c r="E30" s="13"/>
      <c r="F30" s="13"/>
      <c r="G30" s="46"/>
      <c r="H30" s="46"/>
      <c r="I30" s="46"/>
      <c r="J30" s="46"/>
      <c r="K30" s="46"/>
    </row>
    <row r="31" spans="1:11" hidden="1" x14ac:dyDescent="0.25">
      <c r="A31" s="12" t="s">
        <v>30</v>
      </c>
      <c r="B31" s="12"/>
      <c r="C31" s="12"/>
      <c r="D31" s="12"/>
      <c r="E31" s="12"/>
      <c r="F31" s="12"/>
      <c r="G31" s="46"/>
      <c r="H31" s="46"/>
      <c r="I31" s="46"/>
      <c r="J31" s="46"/>
      <c r="K31" s="46"/>
    </row>
    <row r="32" spans="1:11" hidden="1" x14ac:dyDescent="0.25">
      <c r="A32" s="12" t="s">
        <v>31</v>
      </c>
      <c r="B32" s="12"/>
      <c r="C32" s="12"/>
      <c r="D32" s="12"/>
      <c r="E32" s="12"/>
      <c r="F32" s="12"/>
      <c r="G32" s="46"/>
      <c r="H32" s="46"/>
      <c r="I32" s="46"/>
      <c r="J32" s="46"/>
      <c r="K32" s="46"/>
    </row>
    <row r="33" spans="1:11" hidden="1" x14ac:dyDescent="0.25">
      <c r="A33" s="12" t="s">
        <v>32</v>
      </c>
      <c r="B33" s="12"/>
      <c r="C33" s="12"/>
      <c r="D33" s="12"/>
      <c r="E33" s="12"/>
      <c r="F33" s="12"/>
      <c r="G33" s="46"/>
      <c r="H33" s="46"/>
      <c r="I33" s="46"/>
      <c r="J33" s="46"/>
      <c r="K33" s="46"/>
    </row>
    <row r="34" spans="1:11" hidden="1" x14ac:dyDescent="0.25">
      <c r="A34" s="13" t="s">
        <v>33</v>
      </c>
      <c r="B34" s="13"/>
      <c r="C34" s="13"/>
      <c r="D34" s="13"/>
      <c r="E34" s="13"/>
      <c r="F34" s="13"/>
      <c r="G34" s="46"/>
      <c r="H34" s="46"/>
      <c r="I34" s="46"/>
      <c r="J34" s="46"/>
      <c r="K34" s="46"/>
    </row>
    <row r="35" spans="1:11" hidden="1" x14ac:dyDescent="0.25">
      <c r="A35" s="13" t="s">
        <v>34</v>
      </c>
      <c r="B35" s="13"/>
      <c r="C35" s="13"/>
      <c r="D35" s="13"/>
      <c r="E35" s="13"/>
      <c r="F35" s="13"/>
      <c r="G35" s="46"/>
      <c r="H35" s="46"/>
      <c r="I35" s="46"/>
      <c r="J35" s="46"/>
      <c r="K35" s="46"/>
    </row>
    <row r="36" spans="1:11" hidden="1" x14ac:dyDescent="0.25">
      <c r="A36" s="78" t="s">
        <v>9</v>
      </c>
      <c r="B36" s="77"/>
      <c r="C36" s="77"/>
      <c r="D36" s="77"/>
      <c r="E36" s="77"/>
      <c r="F36" s="77"/>
      <c r="G36" s="46"/>
      <c r="H36" s="46"/>
      <c r="I36" s="46"/>
      <c r="J36" s="46"/>
      <c r="K36" s="46"/>
    </row>
    <row r="37" spans="1:11" hidden="1" x14ac:dyDescent="0.25">
      <c r="A37" s="78" t="s">
        <v>35</v>
      </c>
      <c r="B37" s="77"/>
      <c r="C37" s="77"/>
      <c r="D37" s="77"/>
      <c r="E37" s="77"/>
      <c r="F37" s="77"/>
      <c r="G37" s="46"/>
      <c r="H37" s="46"/>
      <c r="I37" s="46"/>
      <c r="J37" s="46"/>
      <c r="K37" s="46"/>
    </row>
    <row r="38" spans="1:11" hidden="1" x14ac:dyDescent="0.25">
      <c r="A38" s="78" t="s">
        <v>99</v>
      </c>
      <c r="B38" s="77"/>
      <c r="C38" s="77"/>
      <c r="D38" s="77"/>
      <c r="E38" s="77"/>
      <c r="F38" s="77"/>
      <c r="G38" s="46"/>
      <c r="H38" s="46"/>
      <c r="I38" s="46"/>
      <c r="J38" s="46"/>
      <c r="K38" s="46"/>
    </row>
    <row r="39" spans="1:11" hidden="1" x14ac:dyDescent="0.25">
      <c r="A39" s="61" t="s">
        <v>36</v>
      </c>
      <c r="B39" s="5"/>
      <c r="C39" s="5"/>
      <c r="D39" s="5"/>
      <c r="E39" s="5"/>
      <c r="F39" s="5"/>
      <c r="G39" s="46"/>
      <c r="H39" s="46"/>
      <c r="I39" s="46"/>
      <c r="J39" s="46"/>
      <c r="K39" s="46"/>
    </row>
    <row r="40" spans="1:11" hidden="1" x14ac:dyDescent="0.25">
      <c r="A40" s="62" t="s">
        <v>37</v>
      </c>
      <c r="B40" s="5"/>
      <c r="C40" s="5"/>
      <c r="D40" s="5"/>
      <c r="E40" s="5"/>
      <c r="F40" s="5"/>
      <c r="G40" s="46"/>
      <c r="H40" s="46"/>
      <c r="I40" s="46"/>
      <c r="J40" s="46"/>
      <c r="K40" s="46"/>
    </row>
    <row r="41" spans="1:11" hidden="1" x14ac:dyDescent="0.25">
      <c r="A41" s="62" t="s">
        <v>38</v>
      </c>
      <c r="B41" s="5"/>
      <c r="C41" s="5"/>
      <c r="D41" s="5"/>
      <c r="E41" s="5"/>
      <c r="F41" s="5"/>
      <c r="G41" s="46"/>
      <c r="H41" s="46"/>
      <c r="I41" s="46"/>
      <c r="J41" s="46"/>
      <c r="K41" s="46"/>
    </row>
    <row r="42" spans="1:11" hidden="1" x14ac:dyDescent="0.25">
      <c r="A42" s="62" t="s">
        <v>39</v>
      </c>
      <c r="B42" s="5"/>
      <c r="C42" s="5"/>
      <c r="D42" s="5"/>
      <c r="E42" s="5"/>
      <c r="F42" s="5"/>
      <c r="G42" s="46"/>
      <c r="H42" s="46"/>
      <c r="I42" s="46"/>
      <c r="J42" s="46"/>
      <c r="K42" s="46"/>
    </row>
    <row r="43" spans="1:11" hidden="1" x14ac:dyDescent="0.25">
      <c r="A43" s="62" t="s">
        <v>40</v>
      </c>
      <c r="B43" s="5"/>
      <c r="C43" s="5"/>
      <c r="D43" s="5"/>
      <c r="E43" s="5"/>
      <c r="F43" s="5"/>
      <c r="G43" s="46"/>
      <c r="H43" s="46"/>
      <c r="I43" s="46"/>
      <c r="J43" s="46"/>
      <c r="K43" s="46"/>
    </row>
    <row r="44" spans="1:11" hidden="1" x14ac:dyDescent="0.25">
      <c r="A44" s="62" t="s">
        <v>41</v>
      </c>
      <c r="B44" s="5"/>
      <c r="C44" s="5"/>
      <c r="D44" s="5"/>
      <c r="E44" s="5"/>
      <c r="F44" s="5"/>
      <c r="G44" s="46"/>
      <c r="H44" s="46"/>
      <c r="I44" s="46"/>
      <c r="J44" s="46"/>
      <c r="K44" s="46"/>
    </row>
    <row r="45" spans="1:11" hidden="1" x14ac:dyDescent="0.25">
      <c r="A45" s="79" t="s">
        <v>42</v>
      </c>
      <c r="B45" s="77"/>
      <c r="C45" s="77"/>
      <c r="D45" s="77"/>
      <c r="E45" s="77"/>
      <c r="F45" s="77"/>
      <c r="G45" s="46"/>
      <c r="H45" s="46"/>
      <c r="I45" s="46"/>
      <c r="J45" s="46"/>
      <c r="K45" s="46"/>
    </row>
    <row r="46" spans="1:11" hidden="1" x14ac:dyDescent="0.25">
      <c r="A46" s="77" t="s">
        <v>43</v>
      </c>
      <c r="B46" s="77"/>
      <c r="C46" s="77"/>
      <c r="D46" s="77"/>
      <c r="E46" s="77"/>
      <c r="F46" s="77"/>
      <c r="G46" s="46"/>
      <c r="H46" s="46"/>
      <c r="I46" s="46"/>
      <c r="J46" s="46"/>
      <c r="K46" s="46"/>
    </row>
    <row r="47" spans="1:11" hidden="1" x14ac:dyDescent="0.25">
      <c r="A47" s="63">
        <v>-20000</v>
      </c>
      <c r="B47" s="5"/>
      <c r="C47" s="5"/>
      <c r="D47" s="5"/>
      <c r="E47" s="5"/>
      <c r="F47" s="5"/>
      <c r="G47" s="46"/>
      <c r="H47" s="46"/>
      <c r="I47" s="46"/>
      <c r="J47" s="46"/>
      <c r="K47" s="46"/>
    </row>
    <row r="48" spans="1:11" ht="26.4" hidden="1" x14ac:dyDescent="0.25">
      <c r="A48" s="95" t="s">
        <v>44</v>
      </c>
      <c r="B48" s="77"/>
      <c r="C48" s="77"/>
      <c r="D48" s="77"/>
      <c r="E48" s="77"/>
      <c r="F48" s="77"/>
      <c r="G48" s="46"/>
      <c r="H48" s="46"/>
      <c r="I48" s="46"/>
      <c r="J48" s="46"/>
      <c r="K48" s="46"/>
    </row>
    <row r="49" spans="1:11" ht="26.4" hidden="1" x14ac:dyDescent="0.25">
      <c r="A49" s="95" t="s">
        <v>45</v>
      </c>
      <c r="B49" s="77"/>
      <c r="C49" s="77"/>
      <c r="D49" s="77"/>
      <c r="E49" s="77"/>
      <c r="F49" s="77"/>
      <c r="G49" s="46"/>
      <c r="H49" s="46"/>
      <c r="I49" s="46"/>
      <c r="J49" s="46"/>
      <c r="K49" s="46"/>
    </row>
    <row r="50" spans="1:11" ht="26.4" hidden="1" x14ac:dyDescent="0.25">
      <c r="A50" s="96" t="s">
        <v>46</v>
      </c>
      <c r="B50" s="5"/>
      <c r="C50" s="5"/>
      <c r="D50" s="5"/>
      <c r="E50" s="5"/>
      <c r="F50" s="5"/>
      <c r="G50" s="46"/>
      <c r="H50" s="46"/>
      <c r="I50" s="46"/>
      <c r="J50" s="46"/>
      <c r="K50" s="46"/>
    </row>
    <row r="51" spans="1:11" ht="26.4" hidden="1" x14ac:dyDescent="0.25">
      <c r="A51" s="96" t="s">
        <v>47</v>
      </c>
      <c r="B51" s="5"/>
      <c r="C51" s="5"/>
      <c r="D51" s="5"/>
      <c r="E51" s="5"/>
      <c r="F51" s="5"/>
      <c r="G51" s="46"/>
      <c r="H51" s="46"/>
      <c r="I51" s="46"/>
      <c r="J51" s="46"/>
      <c r="K51" s="46"/>
    </row>
    <row r="52" spans="1:11" ht="39.6" hidden="1" x14ac:dyDescent="0.25">
      <c r="A52" s="96" t="s">
        <v>48</v>
      </c>
      <c r="B52" s="86"/>
      <c r="C52" s="86"/>
      <c r="D52" s="94"/>
      <c r="E52" s="64"/>
      <c r="F52" s="64"/>
      <c r="G52" s="46"/>
      <c r="H52" s="46"/>
      <c r="I52" s="46"/>
      <c r="J52" s="46"/>
      <c r="K52" s="46"/>
    </row>
    <row r="53" spans="1:11" hidden="1" x14ac:dyDescent="0.25">
      <c r="A53" s="91" t="s">
        <v>49</v>
      </c>
      <c r="B53" s="92"/>
      <c r="C53" s="92"/>
      <c r="D53" s="85"/>
      <c r="E53" s="65"/>
      <c r="F53" s="65" t="b">
        <v>1</v>
      </c>
      <c r="G53" s="46"/>
      <c r="H53" s="46"/>
      <c r="I53" s="46"/>
      <c r="J53" s="46"/>
      <c r="K53" s="46"/>
    </row>
    <row r="54" spans="1:11" hidden="1" x14ac:dyDescent="0.25">
      <c r="A54" s="93" t="s">
        <v>50</v>
      </c>
      <c r="B54" s="91"/>
      <c r="C54" s="91"/>
      <c r="D54" s="91"/>
      <c r="E54" s="65"/>
      <c r="F54" s="65" t="b">
        <v>0</v>
      </c>
      <c r="G54" s="46"/>
      <c r="H54" s="46"/>
      <c r="I54" s="46"/>
      <c r="J54" s="46"/>
      <c r="K54" s="46"/>
    </row>
    <row r="55" spans="1:11" hidden="1" x14ac:dyDescent="0.25">
      <c r="A55" s="97"/>
      <c r="B55" s="87">
        <f>COUNT(Travel!B12:B38)</f>
        <v>19</v>
      </c>
      <c r="C55" s="87"/>
      <c r="D55" s="87">
        <f>COUNTIF(Travel!D12:D38,"*")</f>
        <v>19</v>
      </c>
      <c r="E55" s="88"/>
      <c r="F55" s="88" t="b">
        <f>MIN(B55,D55)=MAX(B55,D55)</f>
        <v>1</v>
      </c>
      <c r="G55" s="46"/>
      <c r="H55" s="46"/>
      <c r="I55" s="46"/>
      <c r="J55" s="46"/>
      <c r="K55" s="46"/>
    </row>
    <row r="56" spans="1:11" hidden="1" x14ac:dyDescent="0.25">
      <c r="A56" s="97" t="s">
        <v>51</v>
      </c>
      <c r="B56" s="87">
        <f>COUNT(Travel!B43:B104)</f>
        <v>48</v>
      </c>
      <c r="C56" s="87"/>
      <c r="D56" s="87">
        <f>COUNTIF(Travel!D43:D104,"*")</f>
        <v>48</v>
      </c>
      <c r="E56" s="88"/>
      <c r="F56" s="88" t="b">
        <f>MIN(B56,D56)=MAX(B56,D56)</f>
        <v>1</v>
      </c>
    </row>
    <row r="57" spans="1:11" hidden="1" x14ac:dyDescent="0.25">
      <c r="A57" s="98"/>
      <c r="B57" s="87">
        <f>COUNT(Travel!B109:B169)</f>
        <v>57</v>
      </c>
      <c r="C57" s="87"/>
      <c r="D57" s="87">
        <f>COUNTIF(Travel!D109:D169,"*")</f>
        <v>57</v>
      </c>
      <c r="E57" s="88"/>
      <c r="F57" s="88" t="b">
        <f>MIN(B57,D57)=MAX(B57,D57)</f>
        <v>1</v>
      </c>
    </row>
    <row r="58" spans="1:11" hidden="1" x14ac:dyDescent="0.25">
      <c r="A58" s="99" t="s">
        <v>52</v>
      </c>
      <c r="B58" s="89">
        <f>COUNT(Hospitality!B11:B23)</f>
        <v>9</v>
      </c>
      <c r="C58" s="89"/>
      <c r="D58" s="89">
        <f>COUNTIF(Hospitality!D11:D23,"*")</f>
        <v>9</v>
      </c>
      <c r="E58" s="90"/>
      <c r="F58" s="90" t="b">
        <f>MIN(B58,D58)=MAX(B58,D58)</f>
        <v>1</v>
      </c>
    </row>
    <row r="59" spans="1:11" hidden="1" x14ac:dyDescent="0.25">
      <c r="A59" s="100" t="s">
        <v>53</v>
      </c>
      <c r="B59" s="88">
        <f>COUNT('All other expenses'!B11:B32)</f>
        <v>17</v>
      </c>
      <c r="C59" s="88"/>
      <c r="D59" s="88">
        <f>COUNTIF('All other expenses'!D11:D32,"*")</f>
        <v>6</v>
      </c>
      <c r="E59" s="88"/>
      <c r="F59" s="88" t="b">
        <f>MIN(B59,D59)=MAX(B59,D59)</f>
        <v>0</v>
      </c>
    </row>
    <row r="60" spans="1:11" hidden="1" x14ac:dyDescent="0.25">
      <c r="A60" s="99" t="s">
        <v>54</v>
      </c>
      <c r="B60" s="89">
        <f>COUNTIF('Gifts and benefits'!B11:B19,"*")</f>
        <v>5</v>
      </c>
      <c r="C60" s="89">
        <f>COUNTIF('Gifts and benefits'!C11:C19,"*")</f>
        <v>5</v>
      </c>
      <c r="D60" s="89"/>
      <c r="E60" s="89">
        <f>COUNTA('Gifts and benefits'!E11:E19)</f>
        <v>5</v>
      </c>
      <c r="F60" s="90" t="b">
        <f>MIN(B60,C60,E60)=MAX(B60,C60,E60)</f>
        <v>1</v>
      </c>
    </row>
    <row r="61" spans="1:11" x14ac:dyDescent="0.25"/>
  </sheetData>
  <sheetProtection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dataValidation allowBlank="1" showInputMessage="1" showErrorMessage="1" prompt="Headings on following tabs will pre populate with what you enter here" sqref="B2:F2"/>
    <dataValidation allowBlank="1" showInputMessage="1" showErrorMessage="1" prompt="Headings on following tabs will pre populate with what you enter here_x000a__x000a_Create a new workbook for a new Chief Executive" sqref="B3:F3"/>
    <dataValidation allowBlank="1" showInputMessage="1" showErrorMessage="1" prompt="Headings on following tabs will pre populate with what you enter here_x000a__x000a_Update if a shorter or different period is covered" sqref="B4:F5"/>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dataValidations>
  <printOptions gridLines="1"/>
  <pageMargins left="0.70866141732283472" right="0.70866141732283472" top="0.74803149606299213" bottom="0.74803149606299213" header="0.31496062992125984" footer="0.31496062992125984"/>
  <pageSetup paperSize="9" scale="93" orientation="landscape" r:id="rId1"/>
  <headerFooter alignWithMargins="0">
    <oddFooter>&amp;LCE Expense Disclosure Workbook 2018&amp;RWorksheet - Summary and sign-off</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A1:M282"/>
  <sheetViews>
    <sheetView tabSelected="1" topLeftCell="A42" zoomScaleNormal="100" workbookViewId="0">
      <selection activeCell="B56" sqref="B56"/>
    </sheetView>
  </sheetViews>
  <sheetFormatPr defaultColWidth="0" defaultRowHeight="13.2" zeroHeight="1" x14ac:dyDescent="0.25"/>
  <cols>
    <col min="1" max="1" width="35.6640625" style="156" customWidth="1"/>
    <col min="2" max="2" width="14.33203125" style="16" customWidth="1"/>
    <col min="3" max="3" width="71.44140625" style="16" customWidth="1"/>
    <col min="4" max="4" width="50" style="16" customWidth="1"/>
    <col min="5" max="5" width="21.44140625" style="16" customWidth="1"/>
    <col min="6" max="6" width="37.5546875" style="16" customWidth="1"/>
    <col min="7" max="9" width="9.109375" style="16" hidden="1" customWidth="1"/>
    <col min="10" max="13" width="0" style="16" hidden="1" customWidth="1"/>
    <col min="14" max="16384" width="9.109375" style="16" hidden="1"/>
  </cols>
  <sheetData>
    <row r="1" spans="1:6" ht="26.25" customHeight="1" x14ac:dyDescent="0.25">
      <c r="A1" s="171" t="s">
        <v>55</v>
      </c>
      <c r="B1" s="171"/>
      <c r="C1" s="171"/>
      <c r="D1" s="171"/>
      <c r="E1" s="171"/>
      <c r="F1" s="46"/>
    </row>
    <row r="2" spans="1:6" ht="21" customHeight="1" x14ac:dyDescent="0.25">
      <c r="A2" s="143" t="s">
        <v>3</v>
      </c>
      <c r="B2" s="174" t="str">
        <f>'Summary and sign-off'!B2:F2</f>
        <v>Classification Office</v>
      </c>
      <c r="C2" s="174"/>
      <c r="D2" s="174"/>
      <c r="E2" s="174"/>
      <c r="F2" s="46"/>
    </row>
    <row r="3" spans="1:6" ht="21" customHeight="1" x14ac:dyDescent="0.25">
      <c r="A3" s="143" t="s">
        <v>56</v>
      </c>
      <c r="B3" s="174" t="str">
        <f>'Summary and sign-off'!B3:F3</f>
        <v>David Shanks, Chief Censor</v>
      </c>
      <c r="C3" s="174"/>
      <c r="D3" s="174"/>
      <c r="E3" s="174"/>
      <c r="F3" s="46"/>
    </row>
    <row r="4" spans="1:6" ht="21" customHeight="1" x14ac:dyDescent="0.25">
      <c r="A4" s="143" t="s">
        <v>57</v>
      </c>
      <c r="B4" s="174">
        <f>'Summary and sign-off'!B4:F4</f>
        <v>43647</v>
      </c>
      <c r="C4" s="174"/>
      <c r="D4" s="174"/>
      <c r="E4" s="174"/>
      <c r="F4" s="46"/>
    </row>
    <row r="5" spans="1:6" ht="21" customHeight="1" x14ac:dyDescent="0.25">
      <c r="A5" s="143" t="s">
        <v>58</v>
      </c>
      <c r="B5" s="174">
        <f>'Summary and sign-off'!B5:F5</f>
        <v>44012</v>
      </c>
      <c r="C5" s="174"/>
      <c r="D5" s="174"/>
      <c r="E5" s="174"/>
      <c r="F5" s="46"/>
    </row>
    <row r="6" spans="1:6" ht="21" customHeight="1" x14ac:dyDescent="0.25">
      <c r="A6" s="143" t="s">
        <v>59</v>
      </c>
      <c r="B6" s="169" t="s">
        <v>26</v>
      </c>
      <c r="C6" s="169"/>
      <c r="D6" s="169"/>
      <c r="E6" s="169"/>
      <c r="F6" s="46"/>
    </row>
    <row r="7" spans="1:6" ht="21" customHeight="1" x14ac:dyDescent="0.25">
      <c r="A7" s="143" t="s">
        <v>7</v>
      </c>
      <c r="B7" s="169" t="s">
        <v>29</v>
      </c>
      <c r="C7" s="169"/>
      <c r="D7" s="169"/>
      <c r="E7" s="169"/>
      <c r="F7" s="46"/>
    </row>
    <row r="8" spans="1:6" ht="36" customHeight="1" x14ac:dyDescent="0.25">
      <c r="A8" s="177" t="s">
        <v>60</v>
      </c>
      <c r="B8" s="178"/>
      <c r="C8" s="178"/>
      <c r="D8" s="178"/>
      <c r="E8" s="178"/>
      <c r="F8" s="22"/>
    </row>
    <row r="9" spans="1:6" ht="36" customHeight="1" x14ac:dyDescent="0.25">
      <c r="A9" s="179" t="s">
        <v>61</v>
      </c>
      <c r="B9" s="180"/>
      <c r="C9" s="180"/>
      <c r="D9" s="180"/>
      <c r="E9" s="180"/>
      <c r="F9" s="22"/>
    </row>
    <row r="10" spans="1:6" ht="24.75" customHeight="1" x14ac:dyDescent="0.3">
      <c r="A10" s="176" t="s">
        <v>62</v>
      </c>
      <c r="B10" s="181"/>
      <c r="C10" s="176"/>
      <c r="D10" s="176"/>
      <c r="E10" s="176"/>
      <c r="F10" s="47"/>
    </row>
    <row r="11" spans="1:6" ht="27" customHeight="1" x14ac:dyDescent="0.25">
      <c r="A11" s="123" t="s">
        <v>63</v>
      </c>
      <c r="B11" s="35" t="s">
        <v>64</v>
      </c>
      <c r="C11" s="35" t="s">
        <v>65</v>
      </c>
      <c r="D11" s="35" t="s">
        <v>66</v>
      </c>
      <c r="E11" s="35" t="s">
        <v>67</v>
      </c>
      <c r="F11" s="48"/>
    </row>
    <row r="12" spans="1:6" s="66" customFormat="1" ht="10.95" customHeight="1" x14ac:dyDescent="0.25">
      <c r="A12" s="144"/>
      <c r="B12" s="109"/>
      <c r="C12" s="110"/>
      <c r="D12" s="110"/>
      <c r="E12" s="111"/>
      <c r="F12" s="1"/>
    </row>
    <row r="13" spans="1:6" s="66" customFormat="1" ht="52.8" x14ac:dyDescent="0.25">
      <c r="A13" s="165" t="s">
        <v>173</v>
      </c>
      <c r="B13" s="129"/>
      <c r="C13" s="167" t="s">
        <v>201</v>
      </c>
      <c r="D13" s="130"/>
      <c r="E13" s="131"/>
      <c r="F13" s="1"/>
    </row>
    <row r="14" spans="1:6" s="66" customFormat="1" ht="29.4" customHeight="1" x14ac:dyDescent="0.25">
      <c r="A14" s="142" t="s">
        <v>173</v>
      </c>
      <c r="B14" s="129">
        <v>200</v>
      </c>
      <c r="C14" s="130"/>
      <c r="D14" s="130" t="s">
        <v>105</v>
      </c>
      <c r="E14" s="131" t="s">
        <v>106</v>
      </c>
      <c r="F14" s="1"/>
    </row>
    <row r="15" spans="1:6" s="66" customFormat="1" x14ac:dyDescent="0.25">
      <c r="A15" s="142" t="s">
        <v>173</v>
      </c>
      <c r="B15" s="129">
        <v>1471</v>
      </c>
      <c r="C15" s="130"/>
      <c r="D15" s="130" t="s">
        <v>171</v>
      </c>
      <c r="E15" s="131" t="s">
        <v>106</v>
      </c>
      <c r="F15" s="1"/>
    </row>
    <row r="16" spans="1:6" s="66" customFormat="1" x14ac:dyDescent="0.25">
      <c r="A16" s="142">
        <v>43718</v>
      </c>
      <c r="B16" s="129">
        <v>22.59</v>
      </c>
      <c r="C16" s="133"/>
      <c r="D16" s="133" t="s">
        <v>113</v>
      </c>
      <c r="E16" s="131" t="s">
        <v>106</v>
      </c>
      <c r="F16" s="1"/>
    </row>
    <row r="17" spans="1:6" s="66" customFormat="1" x14ac:dyDescent="0.25">
      <c r="A17" s="142">
        <v>43718</v>
      </c>
      <c r="B17" s="129">
        <v>32.06</v>
      </c>
      <c r="C17" s="133"/>
      <c r="D17" s="133" t="s">
        <v>113</v>
      </c>
      <c r="E17" s="131" t="s">
        <v>106</v>
      </c>
      <c r="F17" s="1"/>
    </row>
    <row r="18" spans="1:6" s="66" customFormat="1" x14ac:dyDescent="0.25">
      <c r="A18" s="142">
        <v>43719</v>
      </c>
      <c r="B18" s="129">
        <v>3.96</v>
      </c>
      <c r="C18" s="133"/>
      <c r="D18" s="133" t="s">
        <v>113</v>
      </c>
      <c r="E18" s="131" t="s">
        <v>106</v>
      </c>
      <c r="F18" s="1"/>
    </row>
    <row r="19" spans="1:6" s="66" customFormat="1" x14ac:dyDescent="0.25">
      <c r="A19" s="142">
        <v>43720</v>
      </c>
      <c r="B19" s="129">
        <v>3.97</v>
      </c>
      <c r="C19" s="133"/>
      <c r="D19" s="133" t="s">
        <v>113</v>
      </c>
      <c r="E19" s="131" t="s">
        <v>106</v>
      </c>
      <c r="F19" s="1"/>
    </row>
    <row r="20" spans="1:6" s="66" customFormat="1" x14ac:dyDescent="0.25">
      <c r="A20" s="142">
        <v>43720</v>
      </c>
      <c r="B20" s="129">
        <v>21.38</v>
      </c>
      <c r="C20" s="130"/>
      <c r="D20" s="130" t="s">
        <v>113</v>
      </c>
      <c r="E20" s="131" t="s">
        <v>106</v>
      </c>
      <c r="F20" s="1"/>
    </row>
    <row r="21" spans="1:6" s="66" customFormat="1" x14ac:dyDescent="0.25">
      <c r="A21" s="142">
        <v>43721</v>
      </c>
      <c r="B21" s="129">
        <v>3.97</v>
      </c>
      <c r="C21" s="133"/>
      <c r="D21" s="133" t="s">
        <v>113</v>
      </c>
      <c r="E21" s="131" t="s">
        <v>106</v>
      </c>
      <c r="F21" s="1"/>
    </row>
    <row r="22" spans="1:6" s="66" customFormat="1" x14ac:dyDescent="0.25">
      <c r="A22" s="142">
        <v>43721</v>
      </c>
      <c r="B22" s="129">
        <v>2.08</v>
      </c>
      <c r="C22" s="133"/>
      <c r="D22" s="133" t="s">
        <v>113</v>
      </c>
      <c r="E22" s="131" t="s">
        <v>106</v>
      </c>
      <c r="F22" s="1"/>
    </row>
    <row r="23" spans="1:6" s="66" customFormat="1" x14ac:dyDescent="0.25">
      <c r="A23" s="142"/>
      <c r="B23" s="129"/>
      <c r="C23" s="130"/>
      <c r="D23" s="130"/>
      <c r="E23" s="131"/>
      <c r="F23" s="1"/>
    </row>
    <row r="24" spans="1:6" s="66" customFormat="1" x14ac:dyDescent="0.25">
      <c r="A24" s="142"/>
      <c r="B24" s="129"/>
      <c r="C24" s="130"/>
      <c r="D24" s="130"/>
      <c r="E24" s="131"/>
      <c r="F24" s="1"/>
    </row>
    <row r="25" spans="1:6" s="66" customFormat="1" ht="52.8" x14ac:dyDescent="0.25">
      <c r="A25" s="165" t="s">
        <v>172</v>
      </c>
      <c r="B25" s="129"/>
      <c r="C25" s="167" t="s">
        <v>200</v>
      </c>
      <c r="D25" s="130"/>
      <c r="E25" s="131"/>
      <c r="F25" s="1"/>
    </row>
    <row r="26" spans="1:6" s="66" customFormat="1" x14ac:dyDescent="0.25">
      <c r="A26" s="142" t="s">
        <v>172</v>
      </c>
      <c r="B26" s="129">
        <v>2303.27</v>
      </c>
      <c r="C26" s="130" t="s">
        <v>183</v>
      </c>
      <c r="D26" s="130" t="s">
        <v>105</v>
      </c>
      <c r="E26" s="131" t="s">
        <v>107</v>
      </c>
      <c r="F26" s="1"/>
    </row>
    <row r="27" spans="1:6" s="66" customFormat="1" x14ac:dyDescent="0.25">
      <c r="A27" s="142" t="s">
        <v>172</v>
      </c>
      <c r="B27" s="129">
        <v>1197.97</v>
      </c>
      <c r="C27" s="130"/>
      <c r="D27" s="130" t="s">
        <v>171</v>
      </c>
      <c r="E27" s="131" t="s">
        <v>107</v>
      </c>
      <c r="F27" s="1"/>
    </row>
    <row r="28" spans="1:6" s="66" customFormat="1" x14ac:dyDescent="0.25">
      <c r="A28" s="142">
        <v>43709</v>
      </c>
      <c r="B28" s="129">
        <v>170.03</v>
      </c>
      <c r="C28" s="130" t="s">
        <v>190</v>
      </c>
      <c r="D28" s="130" t="s">
        <v>191</v>
      </c>
      <c r="E28" s="131" t="s">
        <v>192</v>
      </c>
      <c r="F28" s="1"/>
    </row>
    <row r="29" spans="1:6" s="66" customFormat="1" x14ac:dyDescent="0.25">
      <c r="A29" s="142">
        <v>43718</v>
      </c>
      <c r="B29" s="129">
        <v>68</v>
      </c>
      <c r="C29" s="130"/>
      <c r="D29" s="130" t="s">
        <v>125</v>
      </c>
      <c r="E29" s="131" t="s">
        <v>115</v>
      </c>
      <c r="F29" s="1"/>
    </row>
    <row r="30" spans="1:6" s="66" customFormat="1" x14ac:dyDescent="0.25">
      <c r="A30" s="142">
        <v>43723</v>
      </c>
      <c r="B30" s="129">
        <v>41.18</v>
      </c>
      <c r="C30" s="130"/>
      <c r="D30" s="130" t="s">
        <v>125</v>
      </c>
      <c r="E30" s="131" t="s">
        <v>107</v>
      </c>
      <c r="F30" s="1"/>
    </row>
    <row r="31" spans="1:6" s="66" customFormat="1" x14ac:dyDescent="0.25">
      <c r="A31" s="142">
        <v>43724</v>
      </c>
      <c r="B31" s="129">
        <v>16.45</v>
      </c>
      <c r="C31" s="130"/>
      <c r="D31" s="130" t="s">
        <v>125</v>
      </c>
      <c r="E31" s="131" t="s">
        <v>107</v>
      </c>
      <c r="F31" s="1"/>
    </row>
    <row r="32" spans="1:6" s="66" customFormat="1" x14ac:dyDescent="0.25">
      <c r="A32" s="142">
        <v>43724</v>
      </c>
      <c r="B32" s="129">
        <v>13.72</v>
      </c>
      <c r="C32" s="130"/>
      <c r="D32" s="130" t="s">
        <v>125</v>
      </c>
      <c r="E32" s="131" t="s">
        <v>107</v>
      </c>
      <c r="F32" s="1"/>
    </row>
    <row r="33" spans="1:6" s="66" customFormat="1" x14ac:dyDescent="0.25">
      <c r="A33" s="142">
        <v>43723</v>
      </c>
      <c r="B33" s="129">
        <v>13.57</v>
      </c>
      <c r="C33" s="133"/>
      <c r="D33" s="133" t="s">
        <v>113</v>
      </c>
      <c r="E33" s="134" t="s">
        <v>107</v>
      </c>
      <c r="F33" s="1"/>
    </row>
    <row r="34" spans="1:6" s="66" customFormat="1" x14ac:dyDescent="0.25">
      <c r="A34" s="142">
        <v>43724</v>
      </c>
      <c r="B34" s="129">
        <v>5.15</v>
      </c>
      <c r="C34" s="133"/>
      <c r="D34" s="133" t="s">
        <v>113</v>
      </c>
      <c r="E34" s="134" t="s">
        <v>107</v>
      </c>
      <c r="F34" s="1"/>
    </row>
    <row r="35" spans="1:6" s="66" customFormat="1" ht="12.75" customHeight="1" x14ac:dyDescent="0.25">
      <c r="A35" s="142">
        <v>43725</v>
      </c>
      <c r="B35" s="129">
        <v>119.26</v>
      </c>
      <c r="C35" s="130" t="s">
        <v>227</v>
      </c>
      <c r="D35" s="130" t="s">
        <v>113</v>
      </c>
      <c r="E35" s="131" t="s">
        <v>107</v>
      </c>
      <c r="F35" s="1"/>
    </row>
    <row r="36" spans="1:6" s="66" customFormat="1" x14ac:dyDescent="0.25">
      <c r="A36" s="145"/>
      <c r="B36" s="129"/>
      <c r="C36" s="130"/>
      <c r="D36" s="130"/>
      <c r="E36" s="131"/>
      <c r="F36" s="1"/>
    </row>
    <row r="37" spans="1:6" s="66" customFormat="1" x14ac:dyDescent="0.25">
      <c r="A37" s="145"/>
      <c r="B37" s="129"/>
      <c r="C37" s="130"/>
      <c r="D37" s="130"/>
      <c r="E37" s="131"/>
      <c r="F37" s="1"/>
    </row>
    <row r="38" spans="1:6" s="66" customFormat="1" hidden="1" x14ac:dyDescent="0.25">
      <c r="A38" s="146"/>
      <c r="B38" s="117"/>
      <c r="C38" s="118"/>
      <c r="D38" s="118"/>
      <c r="E38" s="119"/>
      <c r="F38" s="1"/>
    </row>
    <row r="39" spans="1:6" ht="19.5" customHeight="1" x14ac:dyDescent="0.25">
      <c r="A39" s="147" t="s">
        <v>68</v>
      </c>
      <c r="B39" s="84">
        <f>SUM(B12:B38)</f>
        <v>5709.61</v>
      </c>
      <c r="C39" s="139" t="str">
        <f>IF(SUBTOTAL(3,B12:B38)=SUBTOTAL(103,B12:B38),'Summary and sign-off'!$A$48,'Summary and sign-off'!$A$49)</f>
        <v>Check - there are no hidden rows with data</v>
      </c>
      <c r="D39" s="175" t="str">
        <f>IF('Summary and sign-off'!F55='Summary and sign-off'!F54,'Summary and sign-off'!A51,'Summary and sign-off'!A50)</f>
        <v>Check - each entry provides sufficient information</v>
      </c>
      <c r="E39" s="175"/>
      <c r="F39" s="46"/>
    </row>
    <row r="40" spans="1:6" ht="10.5" customHeight="1" x14ac:dyDescent="0.25">
      <c r="A40" s="148"/>
      <c r="B40" s="22"/>
      <c r="C40" s="27"/>
      <c r="D40" s="27"/>
      <c r="E40" s="27"/>
      <c r="F40" s="27"/>
    </row>
    <row r="41" spans="1:6" ht="24.75" customHeight="1" x14ac:dyDescent="0.3">
      <c r="A41" s="176" t="s">
        <v>69</v>
      </c>
      <c r="B41" s="176"/>
      <c r="C41" s="176"/>
      <c r="D41" s="176"/>
      <c r="E41" s="176"/>
      <c r="F41" s="47"/>
    </row>
    <row r="42" spans="1:6" ht="27" customHeight="1" x14ac:dyDescent="0.25">
      <c r="A42" s="123" t="s">
        <v>63</v>
      </c>
      <c r="B42" s="35" t="s">
        <v>13</v>
      </c>
      <c r="C42" s="35" t="s">
        <v>70</v>
      </c>
      <c r="D42" s="35" t="s">
        <v>66</v>
      </c>
      <c r="E42" s="35" t="s">
        <v>67</v>
      </c>
      <c r="F42" s="48"/>
    </row>
    <row r="43" spans="1:6" s="66" customFormat="1" hidden="1" x14ac:dyDescent="0.25">
      <c r="A43" s="144"/>
      <c r="B43" s="109"/>
      <c r="C43" s="110"/>
      <c r="D43" s="110"/>
      <c r="E43" s="111"/>
      <c r="F43" s="1"/>
    </row>
    <row r="44" spans="1:6" s="66" customFormat="1" x14ac:dyDescent="0.25">
      <c r="A44" s="164">
        <v>43691</v>
      </c>
      <c r="B44" s="109">
        <v>368</v>
      </c>
      <c r="C44" s="163" t="s">
        <v>214</v>
      </c>
      <c r="D44" s="110" t="s">
        <v>109</v>
      </c>
      <c r="E44" s="111" t="s">
        <v>111</v>
      </c>
      <c r="F44" s="1"/>
    </row>
    <row r="45" spans="1:6" s="66" customFormat="1" x14ac:dyDescent="0.25">
      <c r="A45" s="144">
        <v>43691</v>
      </c>
      <c r="B45" s="109">
        <v>13.19</v>
      </c>
      <c r="C45" s="110" t="s">
        <v>150</v>
      </c>
      <c r="D45" s="110" t="s">
        <v>126</v>
      </c>
      <c r="E45" s="110" t="s">
        <v>111</v>
      </c>
      <c r="F45" s="1"/>
    </row>
    <row r="46" spans="1:6" s="66" customFormat="1" x14ac:dyDescent="0.25">
      <c r="A46" s="144">
        <v>43691</v>
      </c>
      <c r="B46" s="109">
        <v>13.09</v>
      </c>
      <c r="C46" s="110" t="s">
        <v>159</v>
      </c>
      <c r="D46" s="110" t="s">
        <v>126</v>
      </c>
      <c r="E46" s="110" t="s">
        <v>111</v>
      </c>
      <c r="F46" s="1"/>
    </row>
    <row r="47" spans="1:6" s="66" customFormat="1" x14ac:dyDescent="0.25">
      <c r="A47" s="144">
        <v>43691</v>
      </c>
      <c r="B47" s="109">
        <v>82</v>
      </c>
      <c r="C47" s="144" t="s">
        <v>163</v>
      </c>
      <c r="D47" s="110" t="s">
        <v>125</v>
      </c>
      <c r="E47" s="144" t="s">
        <v>111</v>
      </c>
      <c r="F47" s="1"/>
    </row>
    <row r="48" spans="1:6" s="66" customFormat="1" x14ac:dyDescent="0.25">
      <c r="A48" s="144">
        <v>43691</v>
      </c>
      <c r="B48" s="109">
        <v>37.03</v>
      </c>
      <c r="C48" s="110" t="s">
        <v>163</v>
      </c>
      <c r="D48" s="110" t="s">
        <v>126</v>
      </c>
      <c r="E48" s="110" t="s">
        <v>115</v>
      </c>
      <c r="F48" s="1"/>
    </row>
    <row r="49" spans="1:6" s="66" customFormat="1" x14ac:dyDescent="0.25">
      <c r="A49" s="144">
        <v>43691</v>
      </c>
      <c r="B49" s="109">
        <v>73.900000000000006</v>
      </c>
      <c r="C49" s="110" t="s">
        <v>164</v>
      </c>
      <c r="D49" s="110" t="s">
        <v>125</v>
      </c>
      <c r="E49" s="110" t="s">
        <v>111</v>
      </c>
      <c r="F49" s="1"/>
    </row>
    <row r="50" spans="1:6" s="66" customFormat="1" x14ac:dyDescent="0.25">
      <c r="A50" s="144">
        <v>43691</v>
      </c>
      <c r="B50" s="109">
        <v>17.7</v>
      </c>
      <c r="C50" s="110" t="s">
        <v>214</v>
      </c>
      <c r="D50" s="110" t="s">
        <v>162</v>
      </c>
      <c r="E50" s="110" t="s">
        <v>111</v>
      </c>
      <c r="F50" s="1"/>
    </row>
    <row r="51" spans="1:6" s="66" customFormat="1" x14ac:dyDescent="0.25">
      <c r="A51" s="144">
        <v>43691</v>
      </c>
      <c r="B51" s="109">
        <v>11</v>
      </c>
      <c r="C51" s="110" t="s">
        <v>214</v>
      </c>
      <c r="D51" s="110" t="s">
        <v>162</v>
      </c>
      <c r="E51" s="110" t="s">
        <v>111</v>
      </c>
      <c r="F51" s="1"/>
    </row>
    <row r="52" spans="1:6" s="66" customFormat="1" x14ac:dyDescent="0.25">
      <c r="A52" s="144"/>
      <c r="B52" s="109"/>
      <c r="C52" s="110"/>
      <c r="D52" s="110"/>
      <c r="E52" s="110"/>
      <c r="F52" s="1"/>
    </row>
    <row r="53" spans="1:6" s="66" customFormat="1" x14ac:dyDescent="0.25">
      <c r="A53" s="164" t="s">
        <v>174</v>
      </c>
      <c r="B53" s="109">
        <v>180.94</v>
      </c>
      <c r="C53" s="163" t="s">
        <v>146</v>
      </c>
      <c r="D53" s="110" t="s">
        <v>109</v>
      </c>
      <c r="E53" s="111" t="s">
        <v>110</v>
      </c>
      <c r="F53" s="1"/>
    </row>
    <row r="54" spans="1:6" s="66" customFormat="1" x14ac:dyDescent="0.25">
      <c r="A54" s="144" t="s">
        <v>174</v>
      </c>
      <c r="B54" s="109">
        <v>0</v>
      </c>
      <c r="C54" s="110" t="s">
        <v>215</v>
      </c>
      <c r="D54" s="110" t="s">
        <v>222</v>
      </c>
      <c r="E54" s="111" t="s">
        <v>110</v>
      </c>
      <c r="F54" s="1"/>
    </row>
    <row r="55" spans="1:6" s="66" customFormat="1" x14ac:dyDescent="0.25">
      <c r="A55" s="144">
        <v>43700</v>
      </c>
      <c r="B55" s="109">
        <v>73.3</v>
      </c>
      <c r="C55" s="110" t="s">
        <v>145</v>
      </c>
      <c r="D55" s="110" t="s">
        <v>114</v>
      </c>
      <c r="E55" s="111" t="s">
        <v>115</v>
      </c>
      <c r="F55" s="1"/>
    </row>
    <row r="56" spans="1:6" s="66" customFormat="1" x14ac:dyDescent="0.25">
      <c r="A56" s="144">
        <v>43699</v>
      </c>
      <c r="B56" s="109">
        <v>20.8</v>
      </c>
      <c r="C56" s="144" t="s">
        <v>145</v>
      </c>
      <c r="D56" s="110" t="s">
        <v>126</v>
      </c>
      <c r="E56" s="144" t="s">
        <v>115</v>
      </c>
      <c r="F56" s="1"/>
    </row>
    <row r="57" spans="1:6" s="66" customFormat="1" x14ac:dyDescent="0.25">
      <c r="A57" s="144">
        <v>43700</v>
      </c>
      <c r="B57" s="109">
        <v>23.5</v>
      </c>
      <c r="C57" s="110" t="s">
        <v>146</v>
      </c>
      <c r="D57" s="110" t="s">
        <v>160</v>
      </c>
      <c r="E57" s="144" t="s">
        <v>110</v>
      </c>
      <c r="F57" s="1"/>
    </row>
    <row r="58" spans="1:6" s="66" customFormat="1" x14ac:dyDescent="0.25">
      <c r="A58" s="144">
        <v>43700</v>
      </c>
      <c r="B58" s="109">
        <v>78.900000000000006</v>
      </c>
      <c r="C58" s="144" t="s">
        <v>146</v>
      </c>
      <c r="D58" s="110" t="s">
        <v>125</v>
      </c>
      <c r="E58" s="144" t="s">
        <v>110</v>
      </c>
      <c r="F58" s="1"/>
    </row>
    <row r="59" spans="1:6" s="66" customFormat="1" x14ac:dyDescent="0.25">
      <c r="A59" s="144">
        <v>43702</v>
      </c>
      <c r="B59" s="109">
        <v>12.4</v>
      </c>
      <c r="C59" s="144" t="s">
        <v>146</v>
      </c>
      <c r="D59" s="144" t="s">
        <v>126</v>
      </c>
      <c r="E59" s="144" t="s">
        <v>110</v>
      </c>
      <c r="F59" s="1"/>
    </row>
    <row r="60" spans="1:6" s="66" customFormat="1" ht="13.95" customHeight="1" x14ac:dyDescent="0.25">
      <c r="A60" s="144">
        <v>43702</v>
      </c>
      <c r="B60" s="109">
        <v>11.27</v>
      </c>
      <c r="C60" s="144" t="s">
        <v>151</v>
      </c>
      <c r="D60" s="144" t="s">
        <v>126</v>
      </c>
      <c r="E60" s="144" t="s">
        <v>110</v>
      </c>
      <c r="F60" s="1"/>
    </row>
    <row r="61" spans="1:6" s="66" customFormat="1" x14ac:dyDescent="0.25">
      <c r="A61" s="144">
        <v>43702</v>
      </c>
      <c r="B61" s="109">
        <v>6.66</v>
      </c>
      <c r="C61" s="144" t="s">
        <v>146</v>
      </c>
      <c r="D61" s="144" t="s">
        <v>126</v>
      </c>
      <c r="E61" s="144" t="s">
        <v>110</v>
      </c>
      <c r="F61" s="1"/>
    </row>
    <row r="62" spans="1:6" s="66" customFormat="1" x14ac:dyDescent="0.25">
      <c r="A62" s="144">
        <v>43702</v>
      </c>
      <c r="B62" s="109">
        <v>7.22</v>
      </c>
      <c r="C62" s="144" t="s">
        <v>146</v>
      </c>
      <c r="D62" s="144" t="s">
        <v>126</v>
      </c>
      <c r="E62" s="144" t="s">
        <v>110</v>
      </c>
      <c r="F62" s="1"/>
    </row>
    <row r="63" spans="1:6" s="66" customFormat="1" x14ac:dyDescent="0.25">
      <c r="A63" s="144">
        <v>43703</v>
      </c>
      <c r="B63" s="109">
        <v>6.66</v>
      </c>
      <c r="C63" s="144" t="s">
        <v>146</v>
      </c>
      <c r="D63" s="144" t="s">
        <v>126</v>
      </c>
      <c r="E63" s="144" t="s">
        <v>110</v>
      </c>
      <c r="F63" s="1"/>
    </row>
    <row r="64" spans="1:6" s="66" customFormat="1" x14ac:dyDescent="0.25">
      <c r="A64" s="144">
        <v>43703</v>
      </c>
      <c r="B64" s="109">
        <v>7.22</v>
      </c>
      <c r="C64" s="144" t="s">
        <v>146</v>
      </c>
      <c r="D64" s="144" t="s">
        <v>126</v>
      </c>
      <c r="E64" s="144" t="s">
        <v>110</v>
      </c>
      <c r="F64" s="1"/>
    </row>
    <row r="65" spans="1:6" s="66" customFormat="1" x14ac:dyDescent="0.25">
      <c r="A65" s="144"/>
      <c r="B65" s="109"/>
      <c r="C65" s="144"/>
      <c r="D65" s="144"/>
      <c r="E65" s="144"/>
      <c r="F65" s="1"/>
    </row>
    <row r="66" spans="1:6" s="66" customFormat="1" x14ac:dyDescent="0.25">
      <c r="A66" s="144">
        <v>43762</v>
      </c>
      <c r="B66" s="109">
        <v>302.60000000000002</v>
      </c>
      <c r="C66" s="164" t="s">
        <v>225</v>
      </c>
      <c r="D66" s="110" t="s">
        <v>109</v>
      </c>
      <c r="E66" s="111" t="s">
        <v>110</v>
      </c>
      <c r="F66" s="1"/>
    </row>
    <row r="67" spans="1:6" s="66" customFormat="1" x14ac:dyDescent="0.25">
      <c r="A67" s="144">
        <v>43761</v>
      </c>
      <c r="B67" s="109">
        <v>41.56</v>
      </c>
      <c r="C67" s="144" t="s">
        <v>216</v>
      </c>
      <c r="D67" s="144" t="s">
        <v>126</v>
      </c>
      <c r="E67" s="144" t="s">
        <v>110</v>
      </c>
      <c r="F67" s="1"/>
    </row>
    <row r="68" spans="1:6" s="66" customFormat="1" x14ac:dyDescent="0.25">
      <c r="A68" s="144">
        <v>43762</v>
      </c>
      <c r="B68" s="109">
        <v>61.8</v>
      </c>
      <c r="C68" s="144" t="s">
        <v>216</v>
      </c>
      <c r="D68" s="144" t="s">
        <v>125</v>
      </c>
      <c r="E68" s="144" t="s">
        <v>110</v>
      </c>
      <c r="F68" s="1"/>
    </row>
    <row r="69" spans="1:6" s="66" customFormat="1" x14ac:dyDescent="0.25">
      <c r="A69" s="144">
        <v>43762</v>
      </c>
      <c r="B69" s="109">
        <v>9</v>
      </c>
      <c r="C69" s="144" t="s">
        <v>217</v>
      </c>
      <c r="D69" s="110" t="s">
        <v>161</v>
      </c>
      <c r="E69" s="111" t="s">
        <v>110</v>
      </c>
      <c r="F69" s="1"/>
    </row>
    <row r="70" spans="1:6" s="66" customFormat="1" x14ac:dyDescent="0.25">
      <c r="A70" s="144"/>
      <c r="B70" s="109"/>
      <c r="C70" s="144"/>
      <c r="D70" s="110"/>
      <c r="E70" s="111"/>
      <c r="F70" s="1"/>
    </row>
    <row r="71" spans="1:6" s="66" customFormat="1" x14ac:dyDescent="0.25">
      <c r="A71" s="144">
        <v>43767</v>
      </c>
      <c r="B71" s="109">
        <v>376.5</v>
      </c>
      <c r="C71" s="164" t="s">
        <v>147</v>
      </c>
      <c r="D71" s="110" t="s">
        <v>109</v>
      </c>
      <c r="E71" s="111" t="s">
        <v>111</v>
      </c>
      <c r="F71" s="1"/>
    </row>
    <row r="72" spans="1:6" s="66" customFormat="1" x14ac:dyDescent="0.25">
      <c r="A72" s="144">
        <v>43766</v>
      </c>
      <c r="B72" s="109">
        <v>41.6</v>
      </c>
      <c r="C72" s="144" t="s">
        <v>148</v>
      </c>
      <c r="D72" s="110" t="s">
        <v>126</v>
      </c>
      <c r="E72" s="111" t="s">
        <v>111</v>
      </c>
      <c r="F72" s="1"/>
    </row>
    <row r="73" spans="1:6" s="66" customFormat="1" x14ac:dyDescent="0.25">
      <c r="A73" s="144">
        <v>43767</v>
      </c>
      <c r="B73" s="109">
        <v>39.57</v>
      </c>
      <c r="C73" s="144" t="s">
        <v>148</v>
      </c>
      <c r="D73" s="110" t="s">
        <v>126</v>
      </c>
      <c r="E73" s="111" t="s">
        <v>111</v>
      </c>
      <c r="F73" s="1"/>
    </row>
    <row r="74" spans="1:6" s="66" customFormat="1" x14ac:dyDescent="0.25">
      <c r="A74" s="144">
        <v>43767</v>
      </c>
      <c r="B74" s="109">
        <v>14.05</v>
      </c>
      <c r="C74" s="144" t="s">
        <v>165</v>
      </c>
      <c r="D74" s="110" t="s">
        <v>126</v>
      </c>
      <c r="E74" s="111" t="s">
        <v>111</v>
      </c>
      <c r="F74" s="1"/>
    </row>
    <row r="75" spans="1:6" s="66" customFormat="1" x14ac:dyDescent="0.25">
      <c r="A75" s="144">
        <v>43767</v>
      </c>
      <c r="B75" s="109">
        <v>8</v>
      </c>
      <c r="C75" s="144" t="s">
        <v>147</v>
      </c>
      <c r="D75" s="110" t="s">
        <v>113</v>
      </c>
      <c r="E75" s="111" t="s">
        <v>111</v>
      </c>
      <c r="F75" s="1"/>
    </row>
    <row r="76" spans="1:6" s="66" customFormat="1" x14ac:dyDescent="0.25">
      <c r="A76" s="144">
        <v>43767</v>
      </c>
      <c r="B76" s="109">
        <v>10</v>
      </c>
      <c r="C76" s="144" t="s">
        <v>147</v>
      </c>
      <c r="D76" s="110" t="s">
        <v>113</v>
      </c>
      <c r="E76" s="111" t="s">
        <v>111</v>
      </c>
      <c r="F76" s="1"/>
    </row>
    <row r="77" spans="1:6" s="66" customFormat="1" x14ac:dyDescent="0.25">
      <c r="A77" s="144"/>
      <c r="B77" s="109"/>
      <c r="C77" s="144"/>
      <c r="D77" s="110"/>
      <c r="E77" s="111"/>
      <c r="F77" s="1"/>
    </row>
    <row r="78" spans="1:6" s="66" customFormat="1" x14ac:dyDescent="0.25">
      <c r="A78" s="144">
        <v>43771</v>
      </c>
      <c r="B78" s="109">
        <v>480.37</v>
      </c>
      <c r="C78" s="164" t="s">
        <v>166</v>
      </c>
      <c r="D78" s="110" t="s">
        <v>109</v>
      </c>
      <c r="E78" s="111"/>
      <c r="F78" s="1"/>
    </row>
    <row r="79" spans="1:6" s="66" customFormat="1" x14ac:dyDescent="0.25">
      <c r="A79" s="144">
        <v>43771</v>
      </c>
      <c r="B79" s="109">
        <v>42.42</v>
      </c>
      <c r="C79" s="144" t="s">
        <v>149</v>
      </c>
      <c r="D79" s="110" t="s">
        <v>126</v>
      </c>
      <c r="E79" s="111" t="s">
        <v>115</v>
      </c>
      <c r="F79" s="1"/>
    </row>
    <row r="80" spans="1:6" s="66" customFormat="1" x14ac:dyDescent="0.25">
      <c r="A80" s="144">
        <v>43771</v>
      </c>
      <c r="B80" s="109">
        <v>60.3</v>
      </c>
      <c r="C80" s="144" t="s">
        <v>149</v>
      </c>
      <c r="D80" s="110" t="s">
        <v>125</v>
      </c>
      <c r="E80" s="111" t="s">
        <v>115</v>
      </c>
      <c r="F80" s="1"/>
    </row>
    <row r="81" spans="1:7" s="66" customFormat="1" x14ac:dyDescent="0.25">
      <c r="A81" s="144"/>
      <c r="B81" s="109"/>
      <c r="C81" s="144"/>
      <c r="D81" s="110"/>
      <c r="E81" s="111"/>
      <c r="F81" s="1"/>
    </row>
    <row r="82" spans="1:7" s="66" customFormat="1" x14ac:dyDescent="0.25">
      <c r="A82" s="144">
        <v>43791</v>
      </c>
      <c r="B82" s="109">
        <v>459.13</v>
      </c>
      <c r="C82" s="164" t="s">
        <v>167</v>
      </c>
      <c r="D82" s="110" t="s">
        <v>109</v>
      </c>
      <c r="E82" s="111" t="s">
        <v>111</v>
      </c>
      <c r="F82" s="1"/>
    </row>
    <row r="83" spans="1:7" s="66" customFormat="1" x14ac:dyDescent="0.25">
      <c r="A83" s="144">
        <v>43790</v>
      </c>
      <c r="B83" s="109">
        <v>13.14</v>
      </c>
      <c r="C83" s="144" t="s">
        <v>218</v>
      </c>
      <c r="D83" s="110" t="s">
        <v>126</v>
      </c>
      <c r="E83" s="111" t="s">
        <v>111</v>
      </c>
      <c r="F83" s="1"/>
    </row>
    <row r="84" spans="1:7" s="66" customFormat="1" x14ac:dyDescent="0.25">
      <c r="A84" s="144">
        <v>43791</v>
      </c>
      <c r="B84" s="109">
        <v>53.9</v>
      </c>
      <c r="C84" s="144" t="s">
        <v>219</v>
      </c>
      <c r="D84" s="110" t="s">
        <v>184</v>
      </c>
      <c r="E84" s="111"/>
      <c r="F84" s="1"/>
    </row>
    <row r="85" spans="1:7" s="66" customFormat="1" x14ac:dyDescent="0.25">
      <c r="A85" s="144">
        <v>43791</v>
      </c>
      <c r="B85" s="109">
        <v>72.5</v>
      </c>
      <c r="C85" s="144" t="s">
        <v>218</v>
      </c>
      <c r="D85" s="110" t="s">
        <v>125</v>
      </c>
      <c r="E85" s="111" t="s">
        <v>111</v>
      </c>
      <c r="F85" s="1"/>
      <c r="G85" s="129">
        <v>53.9</v>
      </c>
    </row>
    <row r="86" spans="1:7" s="66" customFormat="1" x14ac:dyDescent="0.25">
      <c r="A86" s="144">
        <v>43791</v>
      </c>
      <c r="B86" s="109">
        <v>40.82</v>
      </c>
      <c r="C86" s="144" t="s">
        <v>218</v>
      </c>
      <c r="D86" s="110" t="s">
        <v>126</v>
      </c>
      <c r="E86" s="111" t="s">
        <v>111</v>
      </c>
      <c r="F86" s="1"/>
    </row>
    <row r="87" spans="1:7" s="66" customFormat="1" x14ac:dyDescent="0.25">
      <c r="A87" s="144"/>
      <c r="B87" s="109"/>
      <c r="C87" s="144"/>
      <c r="D87" s="110"/>
      <c r="E87" s="111"/>
      <c r="F87" s="1"/>
    </row>
    <row r="88" spans="1:7" s="66" customFormat="1" x14ac:dyDescent="0.25">
      <c r="A88" s="144">
        <v>43872</v>
      </c>
      <c r="B88" s="109">
        <v>292.16999999999996</v>
      </c>
      <c r="C88" s="164" t="s">
        <v>226</v>
      </c>
      <c r="D88" s="110" t="s">
        <v>109</v>
      </c>
      <c r="E88" s="111" t="s">
        <v>111</v>
      </c>
      <c r="F88" s="1"/>
    </row>
    <row r="89" spans="1:7" s="66" customFormat="1" x14ac:dyDescent="0.25">
      <c r="A89" s="144">
        <v>43872</v>
      </c>
      <c r="B89" s="109">
        <v>90.8</v>
      </c>
      <c r="C89" s="144" t="s">
        <v>168</v>
      </c>
      <c r="D89" s="110" t="s">
        <v>125</v>
      </c>
      <c r="E89" s="111" t="s">
        <v>111</v>
      </c>
      <c r="F89" s="1"/>
    </row>
    <row r="90" spans="1:7" s="66" customFormat="1" x14ac:dyDescent="0.25">
      <c r="A90" s="144">
        <v>43872</v>
      </c>
      <c r="B90" s="109">
        <v>50.64</v>
      </c>
      <c r="C90" s="144" t="s">
        <v>168</v>
      </c>
      <c r="D90" s="110" t="s">
        <v>126</v>
      </c>
      <c r="E90" s="111" t="s">
        <v>111</v>
      </c>
      <c r="F90" s="1"/>
    </row>
    <row r="91" spans="1:7" s="66" customFormat="1" x14ac:dyDescent="0.25">
      <c r="A91" s="144">
        <v>43872</v>
      </c>
      <c r="B91" s="109">
        <v>52.5</v>
      </c>
      <c r="C91" s="144" t="s">
        <v>168</v>
      </c>
      <c r="D91" s="110" t="s">
        <v>224</v>
      </c>
      <c r="E91" s="111" t="s">
        <v>138</v>
      </c>
      <c r="F91" s="1"/>
    </row>
    <row r="92" spans="1:7" s="66" customFormat="1" x14ac:dyDescent="0.25">
      <c r="A92" s="144"/>
      <c r="B92" s="109"/>
      <c r="C92" s="144"/>
      <c r="D92" s="110"/>
      <c r="E92" s="111"/>
      <c r="F92" s="1"/>
    </row>
    <row r="93" spans="1:7" s="66" customFormat="1" x14ac:dyDescent="0.25">
      <c r="A93" s="164" t="s">
        <v>175</v>
      </c>
      <c r="B93" s="109">
        <v>614.77</v>
      </c>
      <c r="C93" s="164" t="s">
        <v>170</v>
      </c>
      <c r="D93" s="110" t="s">
        <v>109</v>
      </c>
      <c r="E93" s="111" t="s">
        <v>112</v>
      </c>
      <c r="F93" s="1"/>
    </row>
    <row r="94" spans="1:7" s="66" customFormat="1" x14ac:dyDescent="0.25">
      <c r="A94" s="144" t="s">
        <v>175</v>
      </c>
      <c r="B94" s="109">
        <v>0</v>
      </c>
      <c r="C94" s="144" t="s">
        <v>220</v>
      </c>
      <c r="D94" s="110" t="s">
        <v>221</v>
      </c>
      <c r="E94" s="111" t="s">
        <v>112</v>
      </c>
      <c r="F94" s="1"/>
    </row>
    <row r="95" spans="1:7" s="66" customFormat="1" x14ac:dyDescent="0.25">
      <c r="A95" s="144">
        <v>43905</v>
      </c>
      <c r="B95" s="109">
        <v>39.81</v>
      </c>
      <c r="C95" s="144" t="s">
        <v>144</v>
      </c>
      <c r="D95" s="110" t="s">
        <v>126</v>
      </c>
      <c r="E95" s="111" t="s">
        <v>115</v>
      </c>
      <c r="F95" s="1"/>
    </row>
    <row r="96" spans="1:7" s="66" customFormat="1" x14ac:dyDescent="0.25">
      <c r="A96" s="144">
        <v>43906</v>
      </c>
      <c r="B96" s="109">
        <v>12</v>
      </c>
      <c r="C96" s="144" t="s">
        <v>169</v>
      </c>
      <c r="D96" s="144" t="s">
        <v>125</v>
      </c>
      <c r="E96" s="144" t="s">
        <v>112</v>
      </c>
      <c r="F96" s="1"/>
    </row>
    <row r="97" spans="1:6" s="66" customFormat="1" x14ac:dyDescent="0.25">
      <c r="A97" s="144">
        <v>43907</v>
      </c>
      <c r="B97" s="109">
        <v>46.6</v>
      </c>
      <c r="C97" s="144" t="s">
        <v>144</v>
      </c>
      <c r="D97" s="144" t="s">
        <v>125</v>
      </c>
      <c r="E97" s="144" t="s">
        <v>115</v>
      </c>
      <c r="F97" s="1"/>
    </row>
    <row r="98" spans="1:6" s="66" customFormat="1" x14ac:dyDescent="0.25">
      <c r="A98" s="144">
        <v>43906</v>
      </c>
      <c r="B98" s="109">
        <v>42.98</v>
      </c>
      <c r="C98" s="144" t="s">
        <v>170</v>
      </c>
      <c r="D98" s="144" t="s">
        <v>113</v>
      </c>
      <c r="E98" s="144" t="s">
        <v>112</v>
      </c>
      <c r="F98" s="1"/>
    </row>
    <row r="99" spans="1:6" s="66" customFormat="1" x14ac:dyDescent="0.25">
      <c r="A99" s="144"/>
      <c r="B99" s="144"/>
      <c r="C99" s="144"/>
      <c r="D99" s="144"/>
      <c r="E99" s="144"/>
      <c r="F99" s="1"/>
    </row>
    <row r="100" spans="1:6" s="66" customFormat="1" x14ac:dyDescent="0.25">
      <c r="A100" s="144"/>
      <c r="B100" s="144"/>
      <c r="C100" s="144"/>
      <c r="D100" s="144"/>
      <c r="E100" s="144"/>
      <c r="F100" s="1"/>
    </row>
    <row r="101" spans="1:6" s="66" customFormat="1" x14ac:dyDescent="0.25">
      <c r="A101" s="144"/>
      <c r="B101" s="144"/>
      <c r="C101" s="144"/>
      <c r="D101" s="144"/>
      <c r="E101" s="144"/>
      <c r="F101" s="1"/>
    </row>
    <row r="102" spans="1:6" s="66" customFormat="1" x14ac:dyDescent="0.25">
      <c r="A102" s="144"/>
      <c r="B102" s="144"/>
      <c r="C102" s="144"/>
      <c r="D102" s="144"/>
      <c r="E102" s="144"/>
      <c r="F102" s="1"/>
    </row>
    <row r="103" spans="1:6" s="66" customFormat="1" x14ac:dyDescent="0.25">
      <c r="A103" s="144"/>
      <c r="B103" s="144"/>
      <c r="C103" s="144"/>
      <c r="D103" s="144"/>
      <c r="E103" s="144"/>
      <c r="F103" s="1"/>
    </row>
    <row r="104" spans="1:6" s="66" customFormat="1" hidden="1" x14ac:dyDescent="0.25">
      <c r="A104" s="149"/>
      <c r="B104" s="120"/>
      <c r="C104" s="121"/>
      <c r="D104" s="121"/>
      <c r="E104" s="122"/>
      <c r="F104" s="1"/>
    </row>
    <row r="105" spans="1:6" ht="19.5" customHeight="1" x14ac:dyDescent="0.25">
      <c r="A105" s="147" t="s">
        <v>71</v>
      </c>
      <c r="B105" s="84">
        <f>SUM(B43:B104)</f>
        <v>4414.3100000000004</v>
      </c>
      <c r="C105" s="139" t="str">
        <f>IF(SUBTOTAL(3,B43:B104)=SUBTOTAL(103,B43:B104),'Summary and sign-off'!$A$48,'Summary and sign-off'!$A$49)</f>
        <v>Check - there are no hidden rows with data</v>
      </c>
      <c r="D105" s="175" t="str">
        <f>IF('Summary and sign-off'!F56='Summary and sign-off'!F54,'Summary and sign-off'!A51,'Summary and sign-off'!A50)</f>
        <v>Check - each entry provides sufficient information</v>
      </c>
      <c r="E105" s="175"/>
      <c r="F105" s="46"/>
    </row>
    <row r="106" spans="1:6" ht="10.5" customHeight="1" x14ac:dyDescent="0.25">
      <c r="A106" s="148"/>
      <c r="B106" s="22"/>
      <c r="C106" s="27"/>
      <c r="D106" s="27"/>
      <c r="E106" s="27"/>
      <c r="F106" s="27"/>
    </row>
    <row r="107" spans="1:6" ht="24.75" customHeight="1" x14ac:dyDescent="0.25">
      <c r="A107" s="176" t="s">
        <v>72</v>
      </c>
      <c r="B107" s="176"/>
      <c r="C107" s="176"/>
      <c r="D107" s="176"/>
      <c r="E107" s="176"/>
      <c r="F107" s="46"/>
    </row>
    <row r="108" spans="1:6" ht="27" customHeight="1" x14ac:dyDescent="0.25">
      <c r="A108" s="123" t="s">
        <v>63</v>
      </c>
      <c r="B108" s="35" t="s">
        <v>13</v>
      </c>
      <c r="C108" s="35" t="s">
        <v>73</v>
      </c>
      <c r="D108" s="35" t="s">
        <v>74</v>
      </c>
      <c r="E108" s="35" t="s">
        <v>67</v>
      </c>
      <c r="F108" s="49"/>
    </row>
    <row r="109" spans="1:6" s="66" customFormat="1" hidden="1" x14ac:dyDescent="0.25">
      <c r="A109" s="144"/>
      <c r="B109" s="109"/>
      <c r="C109" s="110"/>
      <c r="D109" s="110"/>
      <c r="E109" s="111"/>
      <c r="F109" s="1"/>
    </row>
    <row r="110" spans="1:6" s="66" customFormat="1" x14ac:dyDescent="0.25">
      <c r="A110" s="142">
        <v>43648</v>
      </c>
      <c r="B110" s="129">
        <v>9.8000000000000007</v>
      </c>
      <c r="C110" s="130" t="s">
        <v>152</v>
      </c>
      <c r="D110" s="130" t="s">
        <v>125</v>
      </c>
      <c r="E110" s="131" t="s">
        <v>115</v>
      </c>
      <c r="F110" s="1"/>
    </row>
    <row r="111" spans="1:6" s="66" customFormat="1" x14ac:dyDescent="0.25">
      <c r="A111" s="142">
        <v>43651</v>
      </c>
      <c r="B111" s="129">
        <v>9.8000000000000007</v>
      </c>
      <c r="C111" s="130" t="s">
        <v>152</v>
      </c>
      <c r="D111" s="130" t="s">
        <v>125</v>
      </c>
      <c r="E111" s="131" t="s">
        <v>115</v>
      </c>
      <c r="F111" s="1"/>
    </row>
    <row r="112" spans="1:6" s="66" customFormat="1" x14ac:dyDescent="0.25">
      <c r="A112" s="142">
        <v>43654</v>
      </c>
      <c r="B112" s="129">
        <v>17.88</v>
      </c>
      <c r="C112" s="130" t="s">
        <v>140</v>
      </c>
      <c r="D112" s="130" t="s">
        <v>126</v>
      </c>
      <c r="E112" s="131" t="s">
        <v>115</v>
      </c>
      <c r="F112" s="1"/>
    </row>
    <row r="113" spans="1:6" s="66" customFormat="1" x14ac:dyDescent="0.25">
      <c r="A113" s="142">
        <v>43655</v>
      </c>
      <c r="B113" s="129">
        <v>3</v>
      </c>
      <c r="C113" s="130" t="s">
        <v>140</v>
      </c>
      <c r="D113" s="130" t="s">
        <v>126</v>
      </c>
      <c r="E113" s="131" t="s">
        <v>115</v>
      </c>
      <c r="F113" s="1"/>
    </row>
    <row r="114" spans="1:6" s="66" customFormat="1" x14ac:dyDescent="0.25">
      <c r="A114" s="142">
        <v>43657</v>
      </c>
      <c r="B114" s="129">
        <v>10.199999999999999</v>
      </c>
      <c r="C114" s="130" t="s">
        <v>122</v>
      </c>
      <c r="D114" s="130" t="s">
        <v>125</v>
      </c>
      <c r="E114" s="131" t="s">
        <v>115</v>
      </c>
      <c r="F114" s="1"/>
    </row>
    <row r="115" spans="1:6" s="66" customFormat="1" x14ac:dyDescent="0.25">
      <c r="A115" s="142">
        <v>43665</v>
      </c>
      <c r="B115" s="129">
        <v>6.5</v>
      </c>
      <c r="C115" s="130" t="s">
        <v>123</v>
      </c>
      <c r="D115" s="130" t="s">
        <v>126</v>
      </c>
      <c r="E115" s="131" t="s">
        <v>115</v>
      </c>
      <c r="F115" s="1"/>
    </row>
    <row r="116" spans="1:6" s="66" customFormat="1" x14ac:dyDescent="0.25">
      <c r="A116" s="142">
        <v>43665</v>
      </c>
      <c r="B116" s="129">
        <v>8.4</v>
      </c>
      <c r="C116" s="130" t="s">
        <v>123</v>
      </c>
      <c r="D116" s="130" t="s">
        <v>126</v>
      </c>
      <c r="E116" s="131" t="s">
        <v>115</v>
      </c>
      <c r="F116" s="1"/>
    </row>
    <row r="117" spans="1:6" s="66" customFormat="1" x14ac:dyDescent="0.25">
      <c r="A117" s="142">
        <v>43669</v>
      </c>
      <c r="B117" s="129">
        <v>15.7</v>
      </c>
      <c r="C117" s="130" t="s">
        <v>140</v>
      </c>
      <c r="D117" s="130" t="s">
        <v>125</v>
      </c>
      <c r="E117" s="131" t="s">
        <v>115</v>
      </c>
      <c r="F117" s="1"/>
    </row>
    <row r="118" spans="1:6" s="66" customFormat="1" x14ac:dyDescent="0.25">
      <c r="A118" s="142">
        <v>43669</v>
      </c>
      <c r="B118" s="129">
        <v>21.1</v>
      </c>
      <c r="C118" s="130" t="s">
        <v>140</v>
      </c>
      <c r="D118" s="130" t="s">
        <v>125</v>
      </c>
      <c r="E118" s="131" t="s">
        <v>115</v>
      </c>
      <c r="F118" s="1"/>
    </row>
    <row r="119" spans="1:6" s="66" customFormat="1" x14ac:dyDescent="0.25">
      <c r="A119" s="142">
        <v>43670</v>
      </c>
      <c r="B119" s="129">
        <v>12.3</v>
      </c>
      <c r="C119" s="130" t="s">
        <v>202</v>
      </c>
      <c r="D119" s="130" t="s">
        <v>125</v>
      </c>
      <c r="E119" s="131" t="s">
        <v>115</v>
      </c>
      <c r="F119" s="1"/>
    </row>
    <row r="120" spans="1:6" s="66" customFormat="1" x14ac:dyDescent="0.25">
      <c r="A120" s="142">
        <v>43677</v>
      </c>
      <c r="B120" s="129">
        <v>15.5</v>
      </c>
      <c r="C120" s="130" t="s">
        <v>124</v>
      </c>
      <c r="D120" s="130" t="s">
        <v>125</v>
      </c>
      <c r="E120" s="131" t="s">
        <v>115</v>
      </c>
      <c r="F120" s="1"/>
    </row>
    <row r="121" spans="1:6" s="66" customFormat="1" x14ac:dyDescent="0.25">
      <c r="A121" s="142">
        <v>43685</v>
      </c>
      <c r="B121" s="129">
        <v>13.7</v>
      </c>
      <c r="C121" s="130" t="s">
        <v>203</v>
      </c>
      <c r="D121" s="130" t="s">
        <v>125</v>
      </c>
      <c r="E121" s="131" t="s">
        <v>115</v>
      </c>
      <c r="F121" s="1"/>
    </row>
    <row r="122" spans="1:6" s="66" customFormat="1" x14ac:dyDescent="0.25">
      <c r="A122" s="142">
        <v>43685</v>
      </c>
      <c r="B122" s="129">
        <v>14.4</v>
      </c>
      <c r="C122" s="130" t="s">
        <v>203</v>
      </c>
      <c r="D122" s="130" t="s">
        <v>125</v>
      </c>
      <c r="E122" s="131" t="s">
        <v>115</v>
      </c>
      <c r="F122" s="1"/>
    </row>
    <row r="123" spans="1:6" s="66" customFormat="1" x14ac:dyDescent="0.25">
      <c r="A123" s="142">
        <v>43697</v>
      </c>
      <c r="B123" s="129">
        <v>29</v>
      </c>
      <c r="C123" s="130" t="s">
        <v>204</v>
      </c>
      <c r="D123" s="130" t="s">
        <v>125</v>
      </c>
      <c r="E123" s="131" t="s">
        <v>115</v>
      </c>
      <c r="F123" s="1"/>
    </row>
    <row r="124" spans="1:6" s="66" customFormat="1" x14ac:dyDescent="0.25">
      <c r="A124" s="142">
        <v>43704</v>
      </c>
      <c r="B124" s="129">
        <v>24.22</v>
      </c>
      <c r="C124" s="130" t="s">
        <v>205</v>
      </c>
      <c r="D124" s="142" t="s">
        <v>126</v>
      </c>
      <c r="E124" s="142" t="s">
        <v>115</v>
      </c>
      <c r="F124" s="1"/>
    </row>
    <row r="125" spans="1:6" s="66" customFormat="1" x14ac:dyDescent="0.25">
      <c r="A125" s="142">
        <v>43704</v>
      </c>
      <c r="B125" s="129">
        <v>15</v>
      </c>
      <c r="C125" s="130" t="s">
        <v>205</v>
      </c>
      <c r="D125" s="130" t="s">
        <v>125</v>
      </c>
      <c r="E125" s="142" t="s">
        <v>115</v>
      </c>
      <c r="F125" s="1"/>
    </row>
    <row r="126" spans="1:6" s="66" customFormat="1" x14ac:dyDescent="0.25">
      <c r="A126" s="142">
        <v>43705</v>
      </c>
      <c r="B126" s="129">
        <v>12</v>
      </c>
      <c r="C126" s="130" t="s">
        <v>206</v>
      </c>
      <c r="D126" s="130" t="s">
        <v>125</v>
      </c>
      <c r="E126" s="142" t="s">
        <v>115</v>
      </c>
      <c r="F126" s="1"/>
    </row>
    <row r="127" spans="1:6" s="66" customFormat="1" x14ac:dyDescent="0.25">
      <c r="A127" s="142">
        <v>43714</v>
      </c>
      <c r="B127" s="129">
        <v>9.6999999999999993</v>
      </c>
      <c r="C127" s="130" t="s">
        <v>127</v>
      </c>
      <c r="D127" s="130" t="s">
        <v>125</v>
      </c>
      <c r="E127" s="131" t="s">
        <v>115</v>
      </c>
      <c r="F127" s="1"/>
    </row>
    <row r="128" spans="1:6" s="66" customFormat="1" x14ac:dyDescent="0.25">
      <c r="A128" s="142">
        <v>43714</v>
      </c>
      <c r="B128" s="129">
        <v>8.9</v>
      </c>
      <c r="C128" s="130" t="s">
        <v>127</v>
      </c>
      <c r="D128" s="130" t="s">
        <v>125</v>
      </c>
      <c r="E128" s="131" t="s">
        <v>115</v>
      </c>
      <c r="F128" s="1"/>
    </row>
    <row r="129" spans="1:6" s="66" customFormat="1" x14ac:dyDescent="0.25">
      <c r="A129" s="142">
        <v>43741</v>
      </c>
      <c r="B129" s="129">
        <v>20.399999999999999</v>
      </c>
      <c r="C129" s="130" t="s">
        <v>153</v>
      </c>
      <c r="D129" s="130" t="s">
        <v>125</v>
      </c>
      <c r="E129" s="131" t="s">
        <v>115</v>
      </c>
      <c r="F129" s="1"/>
    </row>
    <row r="130" spans="1:6" s="66" customFormat="1" x14ac:dyDescent="0.25">
      <c r="A130" s="142">
        <v>43742</v>
      </c>
      <c r="B130" s="129">
        <v>12.3</v>
      </c>
      <c r="C130" s="130" t="s">
        <v>153</v>
      </c>
      <c r="D130" s="130" t="s">
        <v>125</v>
      </c>
      <c r="E130" s="131" t="s">
        <v>115</v>
      </c>
      <c r="F130" s="1"/>
    </row>
    <row r="131" spans="1:6" s="66" customFormat="1" x14ac:dyDescent="0.25">
      <c r="A131" s="142">
        <v>43749</v>
      </c>
      <c r="B131" s="129">
        <v>12.1</v>
      </c>
      <c r="C131" s="130" t="s">
        <v>128</v>
      </c>
      <c r="D131" s="130" t="s">
        <v>125</v>
      </c>
      <c r="E131" s="131" t="s">
        <v>115</v>
      </c>
      <c r="F131" s="1"/>
    </row>
    <row r="132" spans="1:6" s="66" customFormat="1" x14ac:dyDescent="0.25">
      <c r="A132" s="142">
        <v>43752</v>
      </c>
      <c r="B132" s="129">
        <v>6.5</v>
      </c>
      <c r="C132" s="130" t="s">
        <v>128</v>
      </c>
      <c r="D132" s="130" t="s">
        <v>126</v>
      </c>
      <c r="E132" s="131" t="s">
        <v>115</v>
      </c>
      <c r="F132" s="1"/>
    </row>
    <row r="133" spans="1:6" s="66" customFormat="1" x14ac:dyDescent="0.25">
      <c r="A133" s="142">
        <v>43749</v>
      </c>
      <c r="B133" s="129">
        <v>9.3000000000000007</v>
      </c>
      <c r="C133" s="130" t="s">
        <v>129</v>
      </c>
      <c r="D133" s="130" t="s">
        <v>125</v>
      </c>
      <c r="E133" s="131" t="s">
        <v>115</v>
      </c>
      <c r="F133" s="1"/>
    </row>
    <row r="134" spans="1:6" s="66" customFormat="1" x14ac:dyDescent="0.25">
      <c r="A134" s="142">
        <v>43756</v>
      </c>
      <c r="B134" s="129">
        <v>3</v>
      </c>
      <c r="C134" s="130" t="s">
        <v>207</v>
      </c>
      <c r="D134" s="130" t="s">
        <v>126</v>
      </c>
      <c r="E134" s="131" t="s">
        <v>115</v>
      </c>
      <c r="F134" s="1"/>
    </row>
    <row r="135" spans="1:6" s="66" customFormat="1" x14ac:dyDescent="0.25">
      <c r="A135" s="142">
        <v>43756</v>
      </c>
      <c r="B135" s="129">
        <v>14.8</v>
      </c>
      <c r="C135" s="130" t="s">
        <v>207</v>
      </c>
      <c r="D135" s="130" t="s">
        <v>126</v>
      </c>
      <c r="E135" s="131" t="s">
        <v>115</v>
      </c>
      <c r="F135" s="1"/>
    </row>
    <row r="136" spans="1:6" s="66" customFormat="1" x14ac:dyDescent="0.25">
      <c r="A136" s="142">
        <v>43754</v>
      </c>
      <c r="B136" s="129">
        <v>9.1999999999999993</v>
      </c>
      <c r="C136" s="130" t="s">
        <v>130</v>
      </c>
      <c r="D136" s="130" t="s">
        <v>125</v>
      </c>
      <c r="E136" s="131" t="s">
        <v>115</v>
      </c>
      <c r="F136" s="1"/>
    </row>
    <row r="137" spans="1:6" s="66" customFormat="1" x14ac:dyDescent="0.25">
      <c r="A137" s="142">
        <v>43759</v>
      </c>
      <c r="B137" s="129">
        <v>14.17</v>
      </c>
      <c r="C137" s="130" t="s">
        <v>207</v>
      </c>
      <c r="D137" s="130" t="s">
        <v>126</v>
      </c>
      <c r="E137" s="131" t="s">
        <v>115</v>
      </c>
      <c r="F137" s="1"/>
    </row>
    <row r="138" spans="1:6" s="66" customFormat="1" x14ac:dyDescent="0.25">
      <c r="A138" s="142">
        <v>43759</v>
      </c>
      <c r="B138" s="129">
        <v>9.9</v>
      </c>
      <c r="C138" s="130" t="s">
        <v>154</v>
      </c>
      <c r="D138" s="130" t="s">
        <v>125</v>
      </c>
      <c r="E138" s="131" t="s">
        <v>115</v>
      </c>
      <c r="F138" s="1"/>
    </row>
    <row r="139" spans="1:6" s="66" customFormat="1" x14ac:dyDescent="0.25">
      <c r="A139" s="142">
        <v>43759</v>
      </c>
      <c r="B139" s="129">
        <v>12.6</v>
      </c>
      <c r="C139" s="130" t="s">
        <v>131</v>
      </c>
      <c r="D139" s="130" t="s">
        <v>125</v>
      </c>
      <c r="E139" s="131" t="s">
        <v>115</v>
      </c>
      <c r="F139" s="1"/>
    </row>
    <row r="140" spans="1:6" s="66" customFormat="1" x14ac:dyDescent="0.25">
      <c r="A140" s="142">
        <v>43762</v>
      </c>
      <c r="B140" s="129">
        <v>20.8</v>
      </c>
      <c r="C140" s="130" t="s">
        <v>143</v>
      </c>
      <c r="D140" s="130" t="s">
        <v>125</v>
      </c>
      <c r="E140" s="131" t="s">
        <v>115</v>
      </c>
      <c r="F140" s="1"/>
    </row>
    <row r="141" spans="1:6" s="66" customFormat="1" x14ac:dyDescent="0.25">
      <c r="A141" s="142">
        <v>43763</v>
      </c>
      <c r="B141" s="129">
        <v>6.5</v>
      </c>
      <c r="C141" s="130" t="s">
        <v>132</v>
      </c>
      <c r="D141" s="130" t="s">
        <v>126</v>
      </c>
      <c r="E141" s="131" t="s">
        <v>115</v>
      </c>
      <c r="F141" s="1"/>
    </row>
    <row r="142" spans="1:6" s="66" customFormat="1" x14ac:dyDescent="0.25">
      <c r="A142" s="142">
        <v>43771</v>
      </c>
      <c r="B142" s="129">
        <v>45</v>
      </c>
      <c r="C142" s="130" t="s">
        <v>137</v>
      </c>
      <c r="D142" s="130" t="s">
        <v>125</v>
      </c>
      <c r="E142" s="131" t="s">
        <v>115</v>
      </c>
      <c r="F142" s="1"/>
    </row>
    <row r="143" spans="1:6" s="66" customFormat="1" x14ac:dyDescent="0.25">
      <c r="A143" s="142">
        <v>43780</v>
      </c>
      <c r="B143" s="129">
        <v>7.5</v>
      </c>
      <c r="C143" s="130" t="s">
        <v>133</v>
      </c>
      <c r="D143" s="130" t="s">
        <v>126</v>
      </c>
      <c r="E143" s="131" t="s">
        <v>115</v>
      </c>
      <c r="F143" s="1"/>
    </row>
    <row r="144" spans="1:6" s="66" customFormat="1" x14ac:dyDescent="0.25">
      <c r="A144" s="142">
        <v>43780</v>
      </c>
      <c r="B144" s="129">
        <v>22</v>
      </c>
      <c r="C144" s="130" t="s">
        <v>133</v>
      </c>
      <c r="D144" s="130" t="s">
        <v>125</v>
      </c>
      <c r="E144" s="131" t="s">
        <v>115</v>
      </c>
      <c r="F144" s="1"/>
    </row>
    <row r="145" spans="1:6" s="66" customFormat="1" x14ac:dyDescent="0.25">
      <c r="A145" s="142">
        <v>43782</v>
      </c>
      <c r="B145" s="129">
        <v>8.2899999999999991</v>
      </c>
      <c r="C145" s="130" t="s">
        <v>154</v>
      </c>
      <c r="D145" s="130" t="s">
        <v>126</v>
      </c>
      <c r="E145" s="131" t="s">
        <v>115</v>
      </c>
      <c r="F145" s="1"/>
    </row>
    <row r="146" spans="1:6" s="66" customFormat="1" x14ac:dyDescent="0.25">
      <c r="A146" s="142">
        <v>43780</v>
      </c>
      <c r="B146" s="129">
        <v>9.9</v>
      </c>
      <c r="C146" s="130" t="s">
        <v>155</v>
      </c>
      <c r="D146" s="130" t="s">
        <v>125</v>
      </c>
      <c r="E146" s="131" t="s">
        <v>115</v>
      </c>
      <c r="F146" s="1"/>
    </row>
    <row r="147" spans="1:6" s="66" customFormat="1" x14ac:dyDescent="0.25">
      <c r="A147" s="142">
        <v>43789</v>
      </c>
      <c r="B147" s="129">
        <v>12.9</v>
      </c>
      <c r="C147" s="130" t="s">
        <v>156</v>
      </c>
      <c r="D147" s="130" t="s">
        <v>125</v>
      </c>
      <c r="E147" s="131" t="s">
        <v>115</v>
      </c>
      <c r="F147" s="1"/>
    </row>
    <row r="148" spans="1:6" s="66" customFormat="1" x14ac:dyDescent="0.25">
      <c r="A148" s="142">
        <v>43796</v>
      </c>
      <c r="B148" s="129">
        <v>9.4</v>
      </c>
      <c r="C148" s="130" t="s">
        <v>134</v>
      </c>
      <c r="D148" s="130" t="s">
        <v>125</v>
      </c>
      <c r="E148" s="131" t="s">
        <v>115</v>
      </c>
      <c r="F148" s="1"/>
    </row>
    <row r="149" spans="1:6" s="66" customFormat="1" x14ac:dyDescent="0.25">
      <c r="A149" s="142">
        <v>43797</v>
      </c>
      <c r="B149" s="129">
        <v>8.4</v>
      </c>
      <c r="C149" s="130" t="s">
        <v>209</v>
      </c>
      <c r="D149" s="130" t="s">
        <v>125</v>
      </c>
      <c r="E149" s="131" t="s">
        <v>115</v>
      </c>
      <c r="F149" s="1"/>
    </row>
    <row r="150" spans="1:6" s="66" customFormat="1" x14ac:dyDescent="0.25">
      <c r="A150" s="142">
        <v>43798</v>
      </c>
      <c r="B150" s="129">
        <v>9.9</v>
      </c>
      <c r="C150" s="130" t="s">
        <v>208</v>
      </c>
      <c r="D150" s="130" t="s">
        <v>125</v>
      </c>
      <c r="E150" s="131" t="s">
        <v>115</v>
      </c>
      <c r="F150" s="1"/>
    </row>
    <row r="151" spans="1:6" s="66" customFormat="1" x14ac:dyDescent="0.25">
      <c r="A151" s="142">
        <v>43801</v>
      </c>
      <c r="B151" s="129">
        <v>8.4600000000000009</v>
      </c>
      <c r="C151" s="130" t="s">
        <v>157</v>
      </c>
      <c r="D151" s="130" t="s">
        <v>126</v>
      </c>
      <c r="E151" s="131" t="s">
        <v>115</v>
      </c>
      <c r="F151" s="1"/>
    </row>
    <row r="152" spans="1:6" s="66" customFormat="1" x14ac:dyDescent="0.25">
      <c r="A152" s="142">
        <v>43802</v>
      </c>
      <c r="B152" s="129">
        <v>8.01</v>
      </c>
      <c r="C152" s="130" t="s">
        <v>157</v>
      </c>
      <c r="D152" s="130" t="s">
        <v>126</v>
      </c>
      <c r="E152" s="131" t="s">
        <v>115</v>
      </c>
      <c r="F152" s="1"/>
    </row>
    <row r="153" spans="1:6" s="66" customFormat="1" x14ac:dyDescent="0.25">
      <c r="A153" s="142">
        <v>43804</v>
      </c>
      <c r="B153" s="129">
        <v>16</v>
      </c>
      <c r="C153" s="130" t="s">
        <v>135</v>
      </c>
      <c r="D153" s="130" t="s">
        <v>125</v>
      </c>
      <c r="E153" s="131" t="s">
        <v>115</v>
      </c>
      <c r="F153" s="1"/>
    </row>
    <row r="154" spans="1:6" s="66" customFormat="1" x14ac:dyDescent="0.25">
      <c r="A154" s="142">
        <v>43804</v>
      </c>
      <c r="B154" s="129">
        <v>12.5</v>
      </c>
      <c r="C154" s="130" t="s">
        <v>151</v>
      </c>
      <c r="D154" s="130" t="s">
        <v>126</v>
      </c>
      <c r="E154" s="131" t="s">
        <v>115</v>
      </c>
      <c r="F154" s="1"/>
    </row>
    <row r="155" spans="1:6" s="66" customFormat="1" x14ac:dyDescent="0.25">
      <c r="A155" s="142">
        <v>43804</v>
      </c>
      <c r="B155" s="129">
        <v>25.79</v>
      </c>
      <c r="C155" s="130" t="s">
        <v>151</v>
      </c>
      <c r="D155" s="130" t="s">
        <v>126</v>
      </c>
      <c r="E155" s="131" t="s">
        <v>115</v>
      </c>
      <c r="F155" s="1"/>
    </row>
    <row r="156" spans="1:6" s="66" customFormat="1" x14ac:dyDescent="0.25">
      <c r="A156" s="142">
        <v>43804</v>
      </c>
      <c r="B156" s="129">
        <v>6.5</v>
      </c>
      <c r="C156" s="130" t="s">
        <v>135</v>
      </c>
      <c r="D156" s="130" t="s">
        <v>126</v>
      </c>
      <c r="E156" s="131" t="s">
        <v>115</v>
      </c>
      <c r="F156" s="1"/>
    </row>
    <row r="157" spans="1:6" s="66" customFormat="1" x14ac:dyDescent="0.25">
      <c r="A157" s="142">
        <v>43817</v>
      </c>
      <c r="B157" s="129">
        <v>11.7</v>
      </c>
      <c r="C157" s="130" t="s">
        <v>158</v>
      </c>
      <c r="D157" s="130" t="s">
        <v>125</v>
      </c>
      <c r="E157" s="131" t="s">
        <v>115</v>
      </c>
      <c r="F157" s="1"/>
    </row>
    <row r="158" spans="1:6" s="66" customFormat="1" x14ac:dyDescent="0.25">
      <c r="A158" s="142">
        <v>43853</v>
      </c>
      <c r="B158" s="129">
        <v>9.75</v>
      </c>
      <c r="C158" s="130" t="s">
        <v>210</v>
      </c>
      <c r="D158" s="130" t="s">
        <v>125</v>
      </c>
      <c r="E158" s="131" t="s">
        <v>115</v>
      </c>
      <c r="F158" s="1"/>
    </row>
    <row r="159" spans="1:6" s="66" customFormat="1" x14ac:dyDescent="0.25">
      <c r="A159" s="142">
        <v>43854</v>
      </c>
      <c r="B159" s="129">
        <v>20.7</v>
      </c>
      <c r="C159" s="130" t="s">
        <v>132</v>
      </c>
      <c r="D159" s="130" t="s">
        <v>125</v>
      </c>
      <c r="E159" s="131" t="s">
        <v>115</v>
      </c>
      <c r="F159" s="1"/>
    </row>
    <row r="160" spans="1:6" s="66" customFormat="1" x14ac:dyDescent="0.25">
      <c r="A160" s="142">
        <v>43858</v>
      </c>
      <c r="B160" s="129">
        <v>13.1</v>
      </c>
      <c r="C160" s="130" t="s">
        <v>140</v>
      </c>
      <c r="D160" s="130" t="s">
        <v>125</v>
      </c>
      <c r="E160" s="131" t="s">
        <v>115</v>
      </c>
      <c r="F160" s="1"/>
    </row>
    <row r="161" spans="1:6" s="66" customFormat="1" x14ac:dyDescent="0.25">
      <c r="A161" s="142">
        <v>43907</v>
      </c>
      <c r="B161" s="129">
        <v>14.9</v>
      </c>
      <c r="C161" s="130" t="s">
        <v>142</v>
      </c>
      <c r="D161" s="130" t="s">
        <v>125</v>
      </c>
      <c r="E161" s="131" t="s">
        <v>115</v>
      </c>
      <c r="F161" s="1"/>
    </row>
    <row r="162" spans="1:6" s="66" customFormat="1" x14ac:dyDescent="0.25">
      <c r="A162" s="142">
        <v>43908</v>
      </c>
      <c r="B162" s="129">
        <v>11.1</v>
      </c>
      <c r="C162" s="130" t="s">
        <v>211</v>
      </c>
      <c r="D162" s="130" t="s">
        <v>125</v>
      </c>
      <c r="E162" s="131" t="s">
        <v>115</v>
      </c>
      <c r="F162" s="1"/>
    </row>
    <row r="163" spans="1:6" s="66" customFormat="1" x14ac:dyDescent="0.25">
      <c r="A163" s="142">
        <v>43999</v>
      </c>
      <c r="B163" s="129">
        <v>10.1</v>
      </c>
      <c r="C163" s="130" t="s">
        <v>136</v>
      </c>
      <c r="D163" s="130" t="s">
        <v>125</v>
      </c>
      <c r="E163" s="131" t="s">
        <v>115</v>
      </c>
      <c r="F163" s="1"/>
    </row>
    <row r="164" spans="1:6" s="66" customFormat="1" x14ac:dyDescent="0.25">
      <c r="A164" s="142">
        <v>43999</v>
      </c>
      <c r="B164" s="129">
        <v>6.5</v>
      </c>
      <c r="C164" s="130" t="s">
        <v>139</v>
      </c>
      <c r="D164" s="130" t="s">
        <v>126</v>
      </c>
      <c r="E164" s="131" t="s">
        <v>115</v>
      </c>
      <c r="F164" s="1"/>
    </row>
    <row r="165" spans="1:6" s="66" customFormat="1" x14ac:dyDescent="0.25">
      <c r="A165" s="142">
        <v>44005</v>
      </c>
      <c r="B165" s="129">
        <v>15.4</v>
      </c>
      <c r="C165" s="130" t="s">
        <v>141</v>
      </c>
      <c r="D165" s="130" t="s">
        <v>125</v>
      </c>
      <c r="E165" s="131" t="s">
        <v>115</v>
      </c>
      <c r="F165" s="1"/>
    </row>
    <row r="166" spans="1:6" s="66" customFormat="1" x14ac:dyDescent="0.25">
      <c r="A166" s="142">
        <v>44005</v>
      </c>
      <c r="B166" s="129">
        <v>17.8</v>
      </c>
      <c r="C166" s="130" t="s">
        <v>141</v>
      </c>
      <c r="D166" s="130" t="s">
        <v>125</v>
      </c>
      <c r="E166" s="131" t="s">
        <v>115</v>
      </c>
      <c r="F166" s="1"/>
    </row>
    <row r="167" spans="1:6" s="66" customFormat="1" x14ac:dyDescent="0.25">
      <c r="A167" s="142"/>
      <c r="B167" s="129"/>
      <c r="C167" s="130"/>
      <c r="D167" s="130"/>
      <c r="E167" s="131"/>
      <c r="F167" s="1"/>
    </row>
    <row r="168" spans="1:6" s="66" customFormat="1" x14ac:dyDescent="0.25">
      <c r="A168" s="142"/>
      <c r="B168" s="129"/>
      <c r="C168" s="130"/>
      <c r="D168" s="130"/>
      <c r="E168" s="131"/>
      <c r="F168" s="1"/>
    </row>
    <row r="169" spans="1:6" s="66" customFormat="1" hidden="1" x14ac:dyDescent="0.25">
      <c r="A169" s="144"/>
      <c r="B169" s="109"/>
      <c r="C169" s="110"/>
      <c r="D169" s="110"/>
      <c r="E169" s="111"/>
      <c r="F169" s="1"/>
    </row>
    <row r="170" spans="1:6" ht="19.5" customHeight="1" x14ac:dyDescent="0.25">
      <c r="A170" s="147" t="s">
        <v>75</v>
      </c>
      <c r="B170" s="84">
        <f>SUM(B109:B169)</f>
        <v>750.27</v>
      </c>
      <c r="C170" s="139" t="str">
        <f>IF(SUBTOTAL(3,B109:B169)=SUBTOTAL(103,B109:B169),'Summary and sign-off'!$A$48,'Summary and sign-off'!$A$49)</f>
        <v>Check - there are no hidden rows with data</v>
      </c>
      <c r="D170" s="175" t="str">
        <f>IF('Summary and sign-off'!F57='Summary and sign-off'!F54,'Summary and sign-off'!A51,'Summary and sign-off'!A50)</f>
        <v>Check - each entry provides sufficient information</v>
      </c>
      <c r="E170" s="175"/>
      <c r="F170" s="46"/>
    </row>
    <row r="171" spans="1:6" ht="10.5" customHeight="1" x14ac:dyDescent="0.25">
      <c r="A171" s="148"/>
      <c r="B171" s="71"/>
      <c r="C171" s="22"/>
      <c r="D171" s="27"/>
      <c r="E171" s="27"/>
      <c r="F171" s="27"/>
    </row>
    <row r="172" spans="1:6" ht="34.5" customHeight="1" x14ac:dyDescent="0.25">
      <c r="A172" s="150" t="s">
        <v>76</v>
      </c>
      <c r="B172" s="72">
        <f>B39+B105+B170</f>
        <v>10874.19</v>
      </c>
      <c r="C172" s="50"/>
      <c r="D172" s="50"/>
      <c r="E172" s="50"/>
      <c r="F172" s="26"/>
    </row>
    <row r="173" spans="1:6" x14ac:dyDescent="0.25">
      <c r="A173" s="148"/>
      <c r="B173" s="22"/>
      <c r="C173" s="27"/>
      <c r="D173" s="27"/>
      <c r="E173" s="27"/>
      <c r="F173" s="27"/>
    </row>
    <row r="174" spans="1:6" x14ac:dyDescent="0.25">
      <c r="A174" s="151"/>
      <c r="B174" s="25"/>
      <c r="C174" s="26"/>
      <c r="D174" s="26"/>
      <c r="E174" s="26"/>
      <c r="F174" s="27"/>
    </row>
    <row r="175" spans="1:6" ht="12.6" customHeight="1" x14ac:dyDescent="0.25">
      <c r="A175" s="152"/>
      <c r="B175" s="52"/>
      <c r="C175" s="52"/>
      <c r="D175" s="32"/>
      <c r="E175" s="32"/>
      <c r="F175" s="27"/>
    </row>
    <row r="176" spans="1:6" ht="12.9" customHeight="1" x14ac:dyDescent="0.25">
      <c r="A176" s="153"/>
      <c r="B176" s="27"/>
      <c r="C176" s="32"/>
      <c r="D176" s="27"/>
      <c r="E176" s="32"/>
      <c r="F176" s="27"/>
    </row>
    <row r="177" spans="1:6" x14ac:dyDescent="0.25">
      <c r="A177" s="153"/>
      <c r="B177" s="32"/>
      <c r="C177" s="32"/>
      <c r="D177" s="32"/>
      <c r="E177" s="53"/>
      <c r="F177" s="46"/>
    </row>
    <row r="178" spans="1:6" x14ac:dyDescent="0.25">
      <c r="A178" s="152"/>
      <c r="B178" s="25"/>
      <c r="C178" s="26"/>
      <c r="D178" s="26"/>
      <c r="E178" s="26"/>
      <c r="F178" s="27"/>
    </row>
    <row r="179" spans="1:6" ht="12.9" customHeight="1" x14ac:dyDescent="0.25">
      <c r="A179" s="153"/>
      <c r="B179" s="27"/>
      <c r="C179" s="32"/>
      <c r="D179" s="27"/>
      <c r="E179" s="32"/>
      <c r="F179" s="27"/>
    </row>
    <row r="180" spans="1:6" x14ac:dyDescent="0.25">
      <c r="A180" s="153"/>
      <c r="B180" s="32"/>
      <c r="C180" s="32"/>
      <c r="D180" s="32"/>
      <c r="E180" s="53"/>
      <c r="F180" s="46"/>
    </row>
    <row r="181" spans="1:6" x14ac:dyDescent="0.25">
      <c r="A181" s="154"/>
      <c r="B181" s="36"/>
      <c r="C181" s="36"/>
      <c r="D181" s="36"/>
      <c r="E181" s="53"/>
      <c r="F181" s="46"/>
    </row>
    <row r="182" spans="1:6" x14ac:dyDescent="0.25">
      <c r="A182" s="155"/>
      <c r="B182" s="27"/>
      <c r="C182" s="27"/>
      <c r="D182" s="27"/>
      <c r="E182" s="46"/>
      <c r="F182" s="46"/>
    </row>
    <row r="183" spans="1:6" hidden="1" x14ac:dyDescent="0.25">
      <c r="A183" s="155"/>
      <c r="B183" s="27"/>
      <c r="C183" s="27"/>
      <c r="D183" s="27"/>
      <c r="E183" s="46"/>
      <c r="F183" s="46"/>
    </row>
    <row r="184" spans="1:6" hidden="1" x14ac:dyDescent="0.25"/>
    <row r="185" spans="1:6" hidden="1" x14ac:dyDescent="0.25"/>
    <row r="186" spans="1:6" hidden="1" x14ac:dyDescent="0.25"/>
    <row r="187" spans="1:6" hidden="1" x14ac:dyDescent="0.25"/>
    <row r="188" spans="1:6" ht="12.75" hidden="1" customHeight="1" x14ac:dyDescent="0.25"/>
    <row r="189" spans="1:6" hidden="1" x14ac:dyDescent="0.25"/>
    <row r="190" spans="1:6" hidden="1" x14ac:dyDescent="0.25"/>
    <row r="191" spans="1:6" hidden="1" x14ac:dyDescent="0.25">
      <c r="A191" s="157"/>
      <c r="B191" s="46"/>
      <c r="C191" s="46"/>
      <c r="D191" s="46"/>
      <c r="E191" s="46"/>
      <c r="F191" s="46"/>
    </row>
    <row r="192" spans="1:6" hidden="1" x14ac:dyDescent="0.25">
      <c r="A192" s="157"/>
      <c r="B192" s="46"/>
      <c r="C192" s="46"/>
      <c r="D192" s="46"/>
      <c r="E192" s="46"/>
      <c r="F192" s="46"/>
    </row>
    <row r="193" spans="1:6" hidden="1" x14ac:dyDescent="0.25">
      <c r="A193" s="157"/>
      <c r="B193" s="46"/>
      <c r="C193" s="46"/>
      <c r="D193" s="46"/>
      <c r="E193" s="46"/>
      <c r="F193" s="46"/>
    </row>
    <row r="194" spans="1:6" hidden="1" x14ac:dyDescent="0.25">
      <c r="A194" s="157"/>
      <c r="B194" s="46"/>
      <c r="C194" s="46"/>
      <c r="D194" s="46"/>
      <c r="E194" s="46"/>
      <c r="F194" s="46"/>
    </row>
    <row r="195" spans="1:6" hidden="1" x14ac:dyDescent="0.25">
      <c r="A195" s="157"/>
      <c r="B195" s="46"/>
      <c r="C195" s="46"/>
      <c r="D195" s="46"/>
      <c r="E195" s="46"/>
      <c r="F195" s="46"/>
    </row>
    <row r="196" spans="1:6" hidden="1" x14ac:dyDescent="0.25"/>
    <row r="197" spans="1:6" hidden="1" x14ac:dyDescent="0.25"/>
    <row r="198" spans="1:6" hidden="1" x14ac:dyDescent="0.25"/>
    <row r="199" spans="1:6" hidden="1" x14ac:dyDescent="0.25"/>
    <row r="200" spans="1:6" hidden="1" x14ac:dyDescent="0.25"/>
    <row r="201" spans="1:6" hidden="1" x14ac:dyDescent="0.25"/>
    <row r="202" spans="1:6" hidden="1" x14ac:dyDescent="0.25"/>
    <row r="203" spans="1:6" hidden="1" x14ac:dyDescent="0.25"/>
    <row r="204" spans="1:6" x14ac:dyDescent="0.25"/>
    <row r="205" spans="1:6" x14ac:dyDescent="0.25"/>
    <row r="206" spans="1:6" x14ac:dyDescent="0.25"/>
    <row r="207" spans="1:6" x14ac:dyDescent="0.25"/>
    <row r="208" spans="1:6"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sheetData>
  <sheetProtection formatCells="0" formatRows="0" insertColumns="0" insertRows="0" deleteRows="0"/>
  <mergeCells count="15">
    <mergeCell ref="B7:E7"/>
    <mergeCell ref="B5:E5"/>
    <mergeCell ref="D170:E170"/>
    <mergeCell ref="A1:E1"/>
    <mergeCell ref="A41:E41"/>
    <mergeCell ref="A107:E107"/>
    <mergeCell ref="B2:E2"/>
    <mergeCell ref="B3:E3"/>
    <mergeCell ref="B4:E4"/>
    <mergeCell ref="A8:E8"/>
    <mergeCell ref="A9:E9"/>
    <mergeCell ref="B6:E6"/>
    <mergeCell ref="D39:E39"/>
    <mergeCell ref="D105:E105"/>
    <mergeCell ref="A10:E10"/>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69 A103:A104 A12 A38 A109 A43:A55 A93:A94 A58:A72 A87:A88 A82">
      <formula1>$B$4</formula1>
      <formula2>$B$5</formula2>
    </dataValidation>
    <dataValidation allowBlank="1" showInputMessage="1" showErrorMessage="1" prompt="Insert additional rows as needed:_x000a_- 'right click' on a row number (left of screen)_x000a_- select 'Insert' (this will insert a row above it)" sqref="A108 A42 A11"/>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56:A57 A110:A168 A83:A86 A89:A92 A95:A102 A73:A81 A13:A37">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14:formula1>
            <xm:f>'Summary and sign-off'!$A$29:$A$30</xm:f>
          </x14:formula1>
          <xm:sqref>B7:E7</xm:sqref>
        </x14:dataValidation>
        <x14:dataValidation type="decimal" operator="greaterThan" allowBlank="1" showInputMessage="1" showErrorMessage="1" error="This cell must contain a dollar figure">
          <x14:formula1>
            <xm:f>'Summary and sign-off'!$A$47</xm:f>
          </x14:formula1>
          <xm:sqref>B109:B169 B43:B104 B12:B38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A1:J81"/>
  <sheetViews>
    <sheetView topLeftCell="A19" zoomScaleNormal="100" workbookViewId="0">
      <selection activeCell="A26" sqref="A26:A32"/>
    </sheetView>
  </sheetViews>
  <sheetFormatPr defaultColWidth="0" defaultRowHeight="13.2" zeroHeight="1" x14ac:dyDescent="0.25"/>
  <cols>
    <col min="1" max="1" width="35.6640625" style="156" customWidth="1"/>
    <col min="2" max="2" width="14.33203125" style="16" customWidth="1"/>
    <col min="3" max="3" width="71.44140625" style="16" customWidth="1"/>
    <col min="4" max="4" width="50" style="16" customWidth="1"/>
    <col min="5" max="5" width="21.44140625" style="16" customWidth="1"/>
    <col min="6" max="6" width="39.33203125" style="16" customWidth="1"/>
    <col min="7" max="10" width="9.109375" style="16" hidden="1" customWidth="1"/>
    <col min="11" max="13" width="0" style="16" hidden="1" customWidth="1"/>
    <col min="14" max="16384" width="0" style="16" hidden="1"/>
  </cols>
  <sheetData>
    <row r="1" spans="1:6" ht="26.25" customHeight="1" x14ac:dyDescent="0.25">
      <c r="A1" s="171" t="s">
        <v>55</v>
      </c>
      <c r="B1" s="171"/>
      <c r="C1" s="171"/>
      <c r="D1" s="171"/>
      <c r="E1" s="171"/>
      <c r="F1" s="38"/>
    </row>
    <row r="2" spans="1:6" ht="21" customHeight="1" x14ac:dyDescent="0.25">
      <c r="A2" s="143" t="s">
        <v>3</v>
      </c>
      <c r="B2" s="174" t="str">
        <f>'Summary and sign-off'!B2:F2</f>
        <v>Classification Office</v>
      </c>
      <c r="C2" s="174"/>
      <c r="D2" s="174"/>
      <c r="E2" s="174"/>
      <c r="F2" s="38"/>
    </row>
    <row r="3" spans="1:6" ht="21" customHeight="1" x14ac:dyDescent="0.25">
      <c r="A3" s="143" t="s">
        <v>56</v>
      </c>
      <c r="B3" s="174" t="str">
        <f>'Summary and sign-off'!B3:F3</f>
        <v>David Shanks, Chief Censor</v>
      </c>
      <c r="C3" s="174"/>
      <c r="D3" s="174"/>
      <c r="E3" s="174"/>
      <c r="F3" s="38"/>
    </row>
    <row r="4" spans="1:6" ht="21" customHeight="1" x14ac:dyDescent="0.25">
      <c r="A4" s="143" t="s">
        <v>57</v>
      </c>
      <c r="B4" s="174">
        <f>'Summary and sign-off'!B4:F4</f>
        <v>43647</v>
      </c>
      <c r="C4" s="174"/>
      <c r="D4" s="174"/>
      <c r="E4" s="174"/>
      <c r="F4" s="38"/>
    </row>
    <row r="5" spans="1:6" ht="21" customHeight="1" x14ac:dyDescent="0.25">
      <c r="A5" s="143" t="s">
        <v>58</v>
      </c>
      <c r="B5" s="174">
        <f>'Summary and sign-off'!B5:F5</f>
        <v>44012</v>
      </c>
      <c r="C5" s="174"/>
      <c r="D5" s="174"/>
      <c r="E5" s="174"/>
      <c r="F5" s="38"/>
    </row>
    <row r="6" spans="1:6" ht="21" customHeight="1" x14ac:dyDescent="0.25">
      <c r="A6" s="143" t="s">
        <v>59</v>
      </c>
      <c r="B6" s="169" t="s">
        <v>26</v>
      </c>
      <c r="C6" s="169"/>
      <c r="D6" s="169"/>
      <c r="E6" s="169"/>
      <c r="F6" s="38"/>
    </row>
    <row r="7" spans="1:6" ht="21" customHeight="1" x14ac:dyDescent="0.25">
      <c r="A7" s="143" t="s">
        <v>7</v>
      </c>
      <c r="B7" s="169" t="s">
        <v>29</v>
      </c>
      <c r="C7" s="169"/>
      <c r="D7" s="169"/>
      <c r="E7" s="169"/>
      <c r="F7" s="38"/>
    </row>
    <row r="8" spans="1:6" ht="35.25" customHeight="1" x14ac:dyDescent="0.3">
      <c r="A8" s="184" t="s">
        <v>77</v>
      </c>
      <c r="B8" s="184"/>
      <c r="C8" s="185"/>
      <c r="D8" s="185"/>
      <c r="E8" s="185"/>
      <c r="F8" s="42"/>
    </row>
    <row r="9" spans="1:6" ht="35.25" customHeight="1" x14ac:dyDescent="0.3">
      <c r="A9" s="182" t="s">
        <v>78</v>
      </c>
      <c r="B9" s="183"/>
      <c r="C9" s="183"/>
      <c r="D9" s="183"/>
      <c r="E9" s="183"/>
      <c r="F9" s="42"/>
    </row>
    <row r="10" spans="1:6" ht="26.4" x14ac:dyDescent="0.25">
      <c r="A10" s="123" t="s">
        <v>79</v>
      </c>
      <c r="B10" s="35" t="s">
        <v>13</v>
      </c>
      <c r="C10" s="35" t="s">
        <v>80</v>
      </c>
      <c r="D10" s="35" t="s">
        <v>81</v>
      </c>
      <c r="E10" s="35" t="s">
        <v>67</v>
      </c>
      <c r="F10" s="23"/>
    </row>
    <row r="11" spans="1:6" s="66" customFormat="1" x14ac:dyDescent="0.25">
      <c r="A11" s="158"/>
      <c r="B11" s="109"/>
      <c r="C11" s="113"/>
      <c r="D11" s="113"/>
      <c r="E11" s="114"/>
      <c r="F11" s="2"/>
    </row>
    <row r="12" spans="1:6" s="66" customFormat="1" ht="39.6" x14ac:dyDescent="0.25">
      <c r="A12" s="142">
        <v>43654</v>
      </c>
      <c r="B12" s="129">
        <v>84</v>
      </c>
      <c r="C12" s="133" t="s">
        <v>230</v>
      </c>
      <c r="D12" s="133" t="s">
        <v>120</v>
      </c>
      <c r="E12" s="134" t="s">
        <v>115</v>
      </c>
      <c r="F12" s="2"/>
    </row>
    <row r="13" spans="1:6" s="66" customFormat="1" ht="26.4" x14ac:dyDescent="0.25">
      <c r="A13" s="142">
        <v>43698</v>
      </c>
      <c r="B13" s="129">
        <v>120.5</v>
      </c>
      <c r="C13" s="141" t="s">
        <v>231</v>
      </c>
      <c r="D13" s="133" t="s">
        <v>177</v>
      </c>
      <c r="E13" s="134" t="s">
        <v>115</v>
      </c>
      <c r="F13" s="2"/>
    </row>
    <row r="14" spans="1:6" s="66" customFormat="1" ht="26.4" x14ac:dyDescent="0.25">
      <c r="A14" s="142">
        <v>43745</v>
      </c>
      <c r="B14" s="129">
        <v>103.5</v>
      </c>
      <c r="C14" s="141" t="s">
        <v>229</v>
      </c>
      <c r="D14" s="133" t="s">
        <v>212</v>
      </c>
      <c r="E14" s="134" t="s">
        <v>115</v>
      </c>
      <c r="F14" s="2"/>
    </row>
    <row r="15" spans="1:6" s="162" customFormat="1" x14ac:dyDescent="0.25">
      <c r="A15" s="142">
        <v>43763</v>
      </c>
      <c r="B15" s="129">
        <v>98.55</v>
      </c>
      <c r="C15" s="141" t="s">
        <v>228</v>
      </c>
      <c r="D15" s="133" t="s">
        <v>121</v>
      </c>
      <c r="E15" s="134" t="s">
        <v>115</v>
      </c>
    </row>
    <row r="16" spans="1:6" s="166" customFormat="1" ht="26.4" x14ac:dyDescent="0.25">
      <c r="A16" s="142">
        <v>43780</v>
      </c>
      <c r="B16" s="129">
        <v>113</v>
      </c>
      <c r="C16" s="141" t="s">
        <v>232</v>
      </c>
      <c r="D16" s="133" t="s">
        <v>213</v>
      </c>
      <c r="E16" s="134" t="s">
        <v>115</v>
      </c>
    </row>
    <row r="17" spans="1:6" s="166" customFormat="1" x14ac:dyDescent="0.25">
      <c r="A17" s="142">
        <v>43866</v>
      </c>
      <c r="B17" s="129">
        <v>72</v>
      </c>
      <c r="C17" s="141" t="s">
        <v>180</v>
      </c>
      <c r="D17" s="133" t="s">
        <v>178</v>
      </c>
      <c r="E17" s="134" t="s">
        <v>115</v>
      </c>
    </row>
    <row r="18" spans="1:6" s="66" customFormat="1" x14ac:dyDescent="0.25">
      <c r="A18" s="142">
        <v>43874</v>
      </c>
      <c r="B18" s="129">
        <v>21.2</v>
      </c>
      <c r="C18" s="141" t="s">
        <v>181</v>
      </c>
      <c r="D18" s="133" t="s">
        <v>178</v>
      </c>
      <c r="E18" s="134" t="s">
        <v>115</v>
      </c>
      <c r="F18" s="2"/>
    </row>
    <row r="19" spans="1:6" s="66" customFormat="1" ht="26.4" x14ac:dyDescent="0.25">
      <c r="A19" s="142">
        <v>43861</v>
      </c>
      <c r="B19" s="129">
        <v>59.2</v>
      </c>
      <c r="C19" s="141" t="s">
        <v>176</v>
      </c>
      <c r="D19" s="133" t="s">
        <v>179</v>
      </c>
      <c r="E19" s="134" t="s">
        <v>115</v>
      </c>
      <c r="F19" s="2"/>
    </row>
    <row r="20" spans="1:6" s="66" customFormat="1" ht="26.4" x14ac:dyDescent="0.25">
      <c r="A20" s="142">
        <v>44012</v>
      </c>
      <c r="B20" s="129">
        <v>41</v>
      </c>
      <c r="C20" s="141" t="s">
        <v>233</v>
      </c>
      <c r="D20" s="133" t="s">
        <v>178</v>
      </c>
      <c r="E20" s="134" t="s">
        <v>115</v>
      </c>
      <c r="F20" s="2"/>
    </row>
    <row r="21" spans="1:6" s="66" customFormat="1" x14ac:dyDescent="0.25">
      <c r="A21" s="142"/>
      <c r="B21" s="129"/>
      <c r="C21" s="133"/>
      <c r="D21" s="133"/>
      <c r="E21" s="134"/>
      <c r="F21" s="2"/>
    </row>
    <row r="22" spans="1:6" s="66" customFormat="1" x14ac:dyDescent="0.25">
      <c r="A22" s="145"/>
      <c r="B22" s="129"/>
      <c r="C22" s="133"/>
      <c r="D22" s="133"/>
      <c r="E22" s="134"/>
      <c r="F22" s="2"/>
    </row>
    <row r="23" spans="1:6" s="66" customFormat="1" ht="11.25" hidden="1" customHeight="1" x14ac:dyDescent="0.25">
      <c r="A23" s="158"/>
      <c r="B23" s="109"/>
      <c r="C23" s="113"/>
      <c r="D23" s="113"/>
      <c r="E23" s="114"/>
      <c r="F23" s="2"/>
    </row>
    <row r="24" spans="1:6" ht="34.5" customHeight="1" x14ac:dyDescent="0.25">
      <c r="A24" s="159" t="s">
        <v>82</v>
      </c>
      <c r="B24" s="76">
        <f>SUM(B11:B23)</f>
        <v>712.95</v>
      </c>
      <c r="C24" s="83" t="str">
        <f>IF(SUBTOTAL(3,B11:B23)=SUBTOTAL(103,B11:B23),'Summary and sign-off'!$A$48,'Summary and sign-off'!$A$49)</f>
        <v>Check - there are no hidden rows with data</v>
      </c>
      <c r="D24" s="175" t="str">
        <f>IF('Summary and sign-off'!F58='Summary and sign-off'!F54,'Summary and sign-off'!A51,'Summary and sign-off'!A50)</f>
        <v>Check - each entry provides sufficient information</v>
      </c>
      <c r="E24" s="175"/>
      <c r="F24" s="2"/>
    </row>
    <row r="25" spans="1:6" x14ac:dyDescent="0.25">
      <c r="A25" s="160"/>
      <c r="B25" s="20"/>
      <c r="C25" s="20"/>
      <c r="D25" s="20"/>
      <c r="E25" s="20"/>
      <c r="F25" s="38"/>
    </row>
    <row r="26" spans="1:6" x14ac:dyDescent="0.25">
      <c r="A26" s="160"/>
      <c r="B26" s="22"/>
      <c r="C26" s="27"/>
      <c r="D26" s="20"/>
      <c r="E26" s="20"/>
      <c r="F26" s="38"/>
    </row>
    <row r="27" spans="1:6" ht="12.75" customHeight="1" x14ac:dyDescent="0.25">
      <c r="A27" s="152"/>
      <c r="B27" s="23"/>
      <c r="C27" s="23"/>
      <c r="D27" s="23"/>
      <c r="E27" s="23"/>
      <c r="F27" s="38"/>
    </row>
    <row r="28" spans="1:6" x14ac:dyDescent="0.25">
      <c r="A28" s="152"/>
      <c r="B28" s="31"/>
      <c r="C28" s="43"/>
      <c r="D28" s="44"/>
      <c r="E28" s="44"/>
      <c r="F28" s="38"/>
    </row>
    <row r="29" spans="1:6" x14ac:dyDescent="0.25">
      <c r="A29" s="152"/>
      <c r="B29" s="25"/>
      <c r="C29" s="26"/>
      <c r="D29" s="26"/>
      <c r="E29" s="26"/>
      <c r="F29" s="27"/>
    </row>
    <row r="30" spans="1:6" x14ac:dyDescent="0.25">
      <c r="A30" s="153"/>
      <c r="B30" s="31"/>
      <c r="C30" s="43"/>
      <c r="D30" s="43"/>
      <c r="E30" s="43"/>
      <c r="F30" s="38"/>
    </row>
    <row r="31" spans="1:6" ht="12.75" customHeight="1" x14ac:dyDescent="0.25">
      <c r="A31" s="153"/>
      <c r="B31" s="31"/>
      <c r="C31" s="45"/>
      <c r="D31" s="45"/>
      <c r="E31" s="33"/>
      <c r="F31" s="38"/>
    </row>
    <row r="32" spans="1:6" x14ac:dyDescent="0.25">
      <c r="A32" s="161"/>
      <c r="B32" s="20"/>
      <c r="C32" s="20"/>
      <c r="D32" s="20"/>
      <c r="E32" s="20"/>
      <c r="F32" s="38"/>
    </row>
    <row r="33" spans="1:1" hidden="1" x14ac:dyDescent="0.25">
      <c r="A33" s="16"/>
    </row>
    <row r="34" spans="1:1" hidden="1" x14ac:dyDescent="0.25">
      <c r="A34" s="16"/>
    </row>
    <row r="35" spans="1:1" hidden="1" x14ac:dyDescent="0.25">
      <c r="A35" s="16"/>
    </row>
    <row r="36" spans="1:1" hidden="1" x14ac:dyDescent="0.25">
      <c r="A36" s="16"/>
    </row>
    <row r="37" spans="1:1" hidden="1" x14ac:dyDescent="0.25">
      <c r="A37" s="16"/>
    </row>
    <row r="38" spans="1:1" hidden="1" x14ac:dyDescent="0.25">
      <c r="A38" s="16"/>
    </row>
    <row r="39" spans="1:1" hidden="1" x14ac:dyDescent="0.25">
      <c r="A39" s="16"/>
    </row>
    <row r="40" spans="1:1" hidden="1" x14ac:dyDescent="0.25">
      <c r="A40" s="16"/>
    </row>
    <row r="41" spans="1:1" hidden="1" x14ac:dyDescent="0.25">
      <c r="A41" s="16"/>
    </row>
    <row r="42" spans="1:1" hidden="1" x14ac:dyDescent="0.25">
      <c r="A42" s="16"/>
    </row>
    <row r="43" spans="1:1" hidden="1" x14ac:dyDescent="0.25">
      <c r="A43" s="16"/>
    </row>
    <row r="44" spans="1:1" hidden="1" x14ac:dyDescent="0.25">
      <c r="A44" s="16"/>
    </row>
    <row r="45" spans="1:1" hidden="1" x14ac:dyDescent="0.25">
      <c r="A45" s="16"/>
    </row>
    <row r="46" spans="1:1" hidden="1" x14ac:dyDescent="0.25">
      <c r="A46" s="16"/>
    </row>
    <row r="47" spans="1:1" hidden="1" x14ac:dyDescent="0.25">
      <c r="A47" s="16"/>
    </row>
    <row r="48" spans="1:1" hidden="1" x14ac:dyDescent="0.25">
      <c r="A48" s="16"/>
    </row>
    <row r="49" spans="1:1" hidden="1" x14ac:dyDescent="0.25">
      <c r="A49" s="16"/>
    </row>
    <row r="50" spans="1:1" hidden="1" x14ac:dyDescent="0.25">
      <c r="A50" s="16"/>
    </row>
    <row r="51" spans="1:1" hidden="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row r="59" spans="1:1" x14ac:dyDescent="0.25">
      <c r="A59" s="16"/>
    </row>
    <row r="60" spans="1:1" x14ac:dyDescent="0.25">
      <c r="A60" s="16"/>
    </row>
    <row r="61" spans="1:1" x14ac:dyDescent="0.25">
      <c r="A61" s="16"/>
    </row>
    <row r="62" spans="1:1" x14ac:dyDescent="0.25">
      <c r="A62" s="16"/>
    </row>
    <row r="63" spans="1:1" x14ac:dyDescent="0.25">
      <c r="A63" s="16"/>
    </row>
    <row r="64" spans="1:1" x14ac:dyDescent="0.25">
      <c r="A64" s="16"/>
    </row>
    <row r="65" spans="1:1" x14ac:dyDescent="0.25">
      <c r="A65" s="16"/>
    </row>
    <row r="66" spans="1:1" x14ac:dyDescent="0.25">
      <c r="A66" s="16"/>
    </row>
    <row r="67" spans="1:1" x14ac:dyDescent="0.25">
      <c r="A67" s="16"/>
    </row>
    <row r="68" spans="1:1" x14ac:dyDescent="0.25">
      <c r="A68" s="16"/>
    </row>
    <row r="69" spans="1:1" x14ac:dyDescent="0.25">
      <c r="A69" s="16"/>
    </row>
    <row r="70" spans="1:1" x14ac:dyDescent="0.25">
      <c r="A70" s="16"/>
    </row>
    <row r="71" spans="1:1" x14ac:dyDescent="0.25">
      <c r="A71" s="16"/>
    </row>
    <row r="72" spans="1:1" x14ac:dyDescent="0.25">
      <c r="A72" s="16"/>
    </row>
    <row r="73" spans="1:1" x14ac:dyDescent="0.25">
      <c r="A73" s="16"/>
    </row>
    <row r="74" spans="1:1" x14ac:dyDescent="0.25">
      <c r="A74" s="16"/>
    </row>
    <row r="75" spans="1:1" x14ac:dyDescent="0.25">
      <c r="A75" s="16"/>
    </row>
    <row r="76" spans="1:1" x14ac:dyDescent="0.25">
      <c r="A76" s="16"/>
    </row>
    <row r="77" spans="1:1" x14ac:dyDescent="0.25">
      <c r="A77" s="16"/>
    </row>
    <row r="78" spans="1:1" x14ac:dyDescent="0.25">
      <c r="A78" s="16"/>
    </row>
    <row r="79" spans="1:1" x14ac:dyDescent="0.25">
      <c r="A79" s="16"/>
    </row>
    <row r="80" spans="1:1" x14ac:dyDescent="0.25">
      <c r="A80" s="16"/>
    </row>
    <row r="81" x14ac:dyDescent="0.25"/>
  </sheetData>
  <sheetProtection formatCells="0" insertRows="0" deleteRows="0"/>
  <mergeCells count="10">
    <mergeCell ref="D24:E24"/>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3">
      <formula1>$B$4</formula1>
      <formula2>$B$5</formula2>
    </dataValidation>
    <dataValidation allowBlank="1" showInputMessage="1" showErrorMessage="1" prompt="Insert additional rows as needed:_x000a_- 'right click' on a row number (left of screen)_x000a_- select 'Insert' (this will insert a row above it)" sqref="A1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21:A22 A12:A19">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14:formula1>
            <xm:f>'Summary and sign-off'!$A$29:$A$30</xm:f>
          </x14:formula1>
          <xm:sqref>B7:E7</xm:sqref>
        </x14:dataValidation>
        <x14:dataValidation type="decimal" operator="greaterThan" allowBlank="1" showInputMessage="1" showErrorMessage="1" error="This cell must contain a dollar figure">
          <x14:formula1>
            <xm:f>'Summary and sign-off'!$A$47</xm:f>
          </x14:formula1>
          <xm:sqref>B21:B23 B11:B19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A1:M61"/>
  <sheetViews>
    <sheetView topLeftCell="A31" zoomScaleNormal="100" workbookViewId="0">
      <selection activeCell="A35" sqref="A35:A39"/>
    </sheetView>
  </sheetViews>
  <sheetFormatPr defaultColWidth="0" defaultRowHeight="13.2" zeroHeight="1" x14ac:dyDescent="0.25"/>
  <cols>
    <col min="1" max="1" width="35.6640625" style="16" customWidth="1"/>
    <col min="2" max="2" width="14.33203125" style="16" customWidth="1"/>
    <col min="3" max="3" width="71.44140625" style="16" customWidth="1"/>
    <col min="4" max="4" width="50" style="16" customWidth="1"/>
    <col min="5" max="5" width="21.44140625" style="16" customWidth="1"/>
    <col min="6" max="6" width="36.88671875" style="16" customWidth="1"/>
    <col min="7" max="10" width="9.109375" style="16" hidden="1" customWidth="1"/>
    <col min="11" max="13" width="0" style="16" hidden="1" customWidth="1"/>
    <col min="14" max="16384" width="9.109375" style="16" hidden="1"/>
  </cols>
  <sheetData>
    <row r="1" spans="1:6" ht="26.25" customHeight="1" x14ac:dyDescent="0.25">
      <c r="A1" s="171" t="s">
        <v>55</v>
      </c>
      <c r="B1" s="171"/>
      <c r="C1" s="171"/>
      <c r="D1" s="171"/>
      <c r="E1" s="171"/>
      <c r="F1" s="24"/>
    </row>
    <row r="2" spans="1:6" ht="21" customHeight="1" x14ac:dyDescent="0.25">
      <c r="A2" s="4" t="s">
        <v>3</v>
      </c>
      <c r="B2" s="174" t="str">
        <f>'Summary and sign-off'!B2:F2</f>
        <v>Classification Office</v>
      </c>
      <c r="C2" s="174"/>
      <c r="D2" s="174"/>
      <c r="E2" s="174"/>
      <c r="F2" s="24"/>
    </row>
    <row r="3" spans="1:6" ht="21" customHeight="1" x14ac:dyDescent="0.25">
      <c r="A3" s="4" t="s">
        <v>56</v>
      </c>
      <c r="B3" s="174" t="str">
        <f>'Summary and sign-off'!B3:F3</f>
        <v>David Shanks, Chief Censor</v>
      </c>
      <c r="C3" s="174"/>
      <c r="D3" s="174"/>
      <c r="E3" s="174"/>
      <c r="F3" s="24"/>
    </row>
    <row r="4" spans="1:6" ht="21" customHeight="1" x14ac:dyDescent="0.25">
      <c r="A4" s="4" t="s">
        <v>57</v>
      </c>
      <c r="B4" s="174">
        <f>'Summary and sign-off'!B4:F4</f>
        <v>43647</v>
      </c>
      <c r="C4" s="174"/>
      <c r="D4" s="174"/>
      <c r="E4" s="174"/>
      <c r="F4" s="24"/>
    </row>
    <row r="5" spans="1:6" ht="21" customHeight="1" x14ac:dyDescent="0.25">
      <c r="A5" s="4" t="s">
        <v>58</v>
      </c>
      <c r="B5" s="174">
        <f>'Summary and sign-off'!B5:F5</f>
        <v>44012</v>
      </c>
      <c r="C5" s="174"/>
      <c r="D5" s="174"/>
      <c r="E5" s="174"/>
      <c r="F5" s="24"/>
    </row>
    <row r="6" spans="1:6" ht="21" customHeight="1" x14ac:dyDescent="0.25">
      <c r="A6" s="4" t="s">
        <v>59</v>
      </c>
      <c r="B6" s="169" t="s">
        <v>26</v>
      </c>
      <c r="C6" s="169"/>
      <c r="D6" s="169"/>
      <c r="E6" s="169"/>
      <c r="F6" s="34"/>
    </row>
    <row r="7" spans="1:6" ht="21" customHeight="1" x14ac:dyDescent="0.25">
      <c r="A7" s="4" t="s">
        <v>7</v>
      </c>
      <c r="B7" s="169" t="s">
        <v>29</v>
      </c>
      <c r="C7" s="169"/>
      <c r="D7" s="169"/>
      <c r="E7" s="169"/>
      <c r="F7" s="34"/>
    </row>
    <row r="8" spans="1:6" ht="35.25" customHeight="1" x14ac:dyDescent="0.25">
      <c r="A8" s="178" t="s">
        <v>83</v>
      </c>
      <c r="B8" s="178"/>
      <c r="C8" s="185"/>
      <c r="D8" s="185"/>
      <c r="E8" s="185"/>
      <c r="F8" s="24"/>
    </row>
    <row r="9" spans="1:6" ht="35.25" customHeight="1" x14ac:dyDescent="0.25">
      <c r="A9" s="186" t="s">
        <v>84</v>
      </c>
      <c r="B9" s="187"/>
      <c r="C9" s="187"/>
      <c r="D9" s="187"/>
      <c r="E9" s="187"/>
      <c r="F9" s="24"/>
    </row>
    <row r="10" spans="1:6" ht="27" customHeight="1" x14ac:dyDescent="0.25">
      <c r="A10" s="35" t="s">
        <v>63</v>
      </c>
      <c r="B10" s="35" t="s">
        <v>13</v>
      </c>
      <c r="C10" s="35" t="s">
        <v>85</v>
      </c>
      <c r="D10" s="35" t="s">
        <v>86</v>
      </c>
      <c r="E10" s="35" t="s">
        <v>67</v>
      </c>
      <c r="F10" s="36"/>
    </row>
    <row r="11" spans="1:6" s="66" customFormat="1" hidden="1" x14ac:dyDescent="0.25">
      <c r="A11" s="112"/>
      <c r="B11" s="109"/>
      <c r="C11" s="113"/>
      <c r="D11" s="113"/>
      <c r="E11" s="114"/>
      <c r="F11" s="3"/>
    </row>
    <row r="12" spans="1:6" s="66" customFormat="1" x14ac:dyDescent="0.25">
      <c r="A12" s="128"/>
      <c r="B12" s="129"/>
      <c r="C12" s="133"/>
      <c r="D12" s="133"/>
      <c r="E12" s="134"/>
      <c r="F12" s="3"/>
    </row>
    <row r="13" spans="1:6" s="66" customFormat="1" x14ac:dyDescent="0.25">
      <c r="A13" s="128">
        <v>43698</v>
      </c>
      <c r="B13" s="129">
        <v>484</v>
      </c>
      <c r="C13" s="133" t="s">
        <v>108</v>
      </c>
      <c r="D13" s="133" t="s">
        <v>108</v>
      </c>
      <c r="E13" s="134" t="s">
        <v>182</v>
      </c>
      <c r="F13" s="3"/>
    </row>
    <row r="14" spans="1:6" s="66" customFormat="1" x14ac:dyDescent="0.25">
      <c r="A14" s="132">
        <v>43744</v>
      </c>
      <c r="B14" s="129">
        <v>440</v>
      </c>
      <c r="C14" s="133" t="s">
        <v>194</v>
      </c>
      <c r="D14" s="133" t="s">
        <v>193</v>
      </c>
      <c r="E14" s="134" t="s">
        <v>115</v>
      </c>
      <c r="F14" s="3"/>
    </row>
    <row r="15" spans="1:6" s="66" customFormat="1" x14ac:dyDescent="0.25">
      <c r="A15" s="132">
        <v>43770</v>
      </c>
      <c r="B15" s="129">
        <v>1260</v>
      </c>
      <c r="C15" s="133" t="s">
        <v>198</v>
      </c>
      <c r="D15" s="133" t="s">
        <v>199</v>
      </c>
      <c r="E15" s="134" t="s">
        <v>115</v>
      </c>
      <c r="F15" s="3"/>
    </row>
    <row r="16" spans="1:6" s="66" customFormat="1" x14ac:dyDescent="0.25">
      <c r="A16" s="132">
        <v>43800</v>
      </c>
      <c r="B16" s="129">
        <v>1297.6199999999999</v>
      </c>
      <c r="C16" s="133" t="s">
        <v>195</v>
      </c>
      <c r="D16" s="133" t="s">
        <v>193</v>
      </c>
      <c r="E16" s="134" t="s">
        <v>115</v>
      </c>
      <c r="F16" s="3"/>
    </row>
    <row r="17" spans="1:6" s="66" customFormat="1" x14ac:dyDescent="0.25">
      <c r="A17" s="128">
        <v>43983</v>
      </c>
      <c r="B17" s="129">
        <v>1370.8</v>
      </c>
      <c r="C17" s="133" t="s">
        <v>196</v>
      </c>
      <c r="D17" s="133" t="s">
        <v>197</v>
      </c>
      <c r="E17" s="134" t="s">
        <v>182</v>
      </c>
      <c r="F17" s="3"/>
    </row>
    <row r="18" spans="1:6" s="66" customFormat="1" x14ac:dyDescent="0.25">
      <c r="A18" s="128">
        <v>43647</v>
      </c>
      <c r="B18" s="129">
        <f>25+1.5</f>
        <v>26.5</v>
      </c>
      <c r="C18" s="133" t="s">
        <v>188</v>
      </c>
      <c r="D18" s="133"/>
      <c r="E18" s="134"/>
      <c r="F18" s="3"/>
    </row>
    <row r="19" spans="1:6" s="66" customFormat="1" x14ac:dyDescent="0.25">
      <c r="A19" s="128">
        <v>43678</v>
      </c>
      <c r="B19" s="129">
        <v>25</v>
      </c>
      <c r="C19" s="133" t="s">
        <v>188</v>
      </c>
      <c r="D19" s="133"/>
      <c r="E19" s="134"/>
      <c r="F19" s="3"/>
    </row>
    <row r="20" spans="1:6" s="66" customFormat="1" ht="26.4" x14ac:dyDescent="0.25">
      <c r="A20" s="128">
        <v>43709</v>
      </c>
      <c r="B20" s="129">
        <f>25+6.73</f>
        <v>31.73</v>
      </c>
      <c r="C20" s="133" t="s">
        <v>188</v>
      </c>
      <c r="D20" s="133" t="s">
        <v>189</v>
      </c>
      <c r="E20" s="134"/>
      <c r="F20" s="3"/>
    </row>
    <row r="21" spans="1:6" s="66" customFormat="1" x14ac:dyDescent="0.25">
      <c r="A21" s="128">
        <v>43739</v>
      </c>
      <c r="B21" s="129">
        <f>25+48.97</f>
        <v>73.97</v>
      </c>
      <c r="C21" s="133" t="s">
        <v>188</v>
      </c>
      <c r="D21" s="133"/>
      <c r="E21" s="134"/>
      <c r="F21" s="3"/>
    </row>
    <row r="22" spans="1:6" s="66" customFormat="1" x14ac:dyDescent="0.25">
      <c r="A22" s="128">
        <v>43770</v>
      </c>
      <c r="B22" s="129">
        <f>25+36.5</f>
        <v>61.5</v>
      </c>
      <c r="C22" s="133" t="s">
        <v>188</v>
      </c>
      <c r="D22" s="133"/>
      <c r="E22" s="134"/>
      <c r="F22" s="3"/>
    </row>
    <row r="23" spans="1:6" s="66" customFormat="1" x14ac:dyDescent="0.25">
      <c r="A23" s="128">
        <v>43800</v>
      </c>
      <c r="B23" s="129">
        <f>25+2</f>
        <v>27</v>
      </c>
      <c r="C23" s="133" t="s">
        <v>188</v>
      </c>
      <c r="D23" s="133"/>
      <c r="E23" s="134"/>
      <c r="F23" s="3"/>
    </row>
    <row r="24" spans="1:6" s="66" customFormat="1" x14ac:dyDescent="0.25">
      <c r="A24" s="128">
        <v>43831</v>
      </c>
      <c r="B24" s="129">
        <f>25+47.35</f>
        <v>72.349999999999994</v>
      </c>
      <c r="C24" s="133" t="s">
        <v>188</v>
      </c>
      <c r="D24" s="133"/>
      <c r="E24" s="134"/>
      <c r="F24" s="3"/>
    </row>
    <row r="25" spans="1:6" s="66" customFormat="1" x14ac:dyDescent="0.25">
      <c r="A25" s="128">
        <v>43862</v>
      </c>
      <c r="B25" s="129">
        <f>25+2.9</f>
        <v>27.9</v>
      </c>
      <c r="C25" s="133" t="s">
        <v>188</v>
      </c>
      <c r="D25" s="133"/>
      <c r="E25" s="134"/>
      <c r="F25" s="3"/>
    </row>
    <row r="26" spans="1:6" s="66" customFormat="1" x14ac:dyDescent="0.25">
      <c r="A26" s="128">
        <v>43891</v>
      </c>
      <c r="B26" s="129">
        <f>25+2.5</f>
        <v>27.5</v>
      </c>
      <c r="C26" s="133" t="s">
        <v>188</v>
      </c>
      <c r="D26" s="133"/>
      <c r="E26" s="134"/>
      <c r="F26" s="3"/>
    </row>
    <row r="27" spans="1:6" s="66" customFormat="1" x14ac:dyDescent="0.25">
      <c r="A27" s="128">
        <v>43922</v>
      </c>
      <c r="B27" s="129">
        <f>25+0.5</f>
        <v>25.5</v>
      </c>
      <c r="C27" s="133" t="s">
        <v>188</v>
      </c>
      <c r="D27" s="133"/>
      <c r="E27" s="134"/>
      <c r="F27" s="3"/>
    </row>
    <row r="28" spans="1:6" s="66" customFormat="1" x14ac:dyDescent="0.25">
      <c r="A28" s="128">
        <v>43952</v>
      </c>
      <c r="B28" s="129">
        <f>25+32.6</f>
        <v>57.6</v>
      </c>
      <c r="C28" s="133" t="s">
        <v>188</v>
      </c>
      <c r="D28" s="133"/>
      <c r="E28" s="134"/>
      <c r="F28" s="3"/>
    </row>
    <row r="29" spans="1:6" s="66" customFormat="1" x14ac:dyDescent="0.25">
      <c r="A29" s="128">
        <v>43983</v>
      </c>
      <c r="B29" s="129">
        <v>25</v>
      </c>
      <c r="C29" s="133" t="s">
        <v>188</v>
      </c>
      <c r="D29" s="133"/>
      <c r="E29" s="134"/>
      <c r="F29" s="3"/>
    </row>
    <row r="30" spans="1:6" s="66" customFormat="1" x14ac:dyDescent="0.25">
      <c r="A30" s="132"/>
      <c r="B30" s="129"/>
      <c r="C30" s="133"/>
      <c r="D30" s="133"/>
      <c r="E30" s="134"/>
      <c r="F30" s="3"/>
    </row>
    <row r="31" spans="1:6" s="66" customFormat="1" x14ac:dyDescent="0.25">
      <c r="A31" s="132"/>
      <c r="B31" s="129"/>
      <c r="C31" s="133"/>
      <c r="D31" s="133"/>
      <c r="E31" s="134"/>
      <c r="F31" s="3"/>
    </row>
    <row r="32" spans="1:6" s="66" customFormat="1" hidden="1" x14ac:dyDescent="0.25">
      <c r="A32" s="112"/>
      <c r="B32" s="109"/>
      <c r="C32" s="113"/>
      <c r="D32" s="113"/>
      <c r="E32" s="114"/>
      <c r="F32" s="3"/>
    </row>
    <row r="33" spans="1:6" ht="34.5" customHeight="1" x14ac:dyDescent="0.25">
      <c r="A33" s="67" t="s">
        <v>87</v>
      </c>
      <c r="B33" s="76">
        <f>SUM(B11:B32)</f>
        <v>5333.97</v>
      </c>
      <c r="C33" s="83" t="str">
        <f>IF(SUBTOTAL(3,B11:B32)=SUBTOTAL(103,B11:B32),'Summary and sign-off'!$A$48,'Summary and sign-off'!$A$49)</f>
        <v>Check - there are no hidden rows with data</v>
      </c>
      <c r="D33" s="175" t="str">
        <f>IF('Summary and sign-off'!F59='Summary and sign-off'!F54,'Summary and sign-off'!A51,'Summary and sign-off'!A50)</f>
        <v>Not all lines have an entry for "Cost in NZ$" and "Type of expense"</v>
      </c>
      <c r="E33" s="175"/>
      <c r="F33" s="37"/>
    </row>
    <row r="34" spans="1:6" ht="14.1" customHeight="1" x14ac:dyDescent="0.25">
      <c r="A34" s="38"/>
      <c r="B34" s="27"/>
      <c r="C34" s="20"/>
      <c r="D34" s="20"/>
      <c r="E34" s="20"/>
      <c r="F34" s="24"/>
    </row>
    <row r="35" spans="1:6" x14ac:dyDescent="0.25">
      <c r="A35" s="21"/>
      <c r="B35" s="20"/>
      <c r="C35" s="20"/>
      <c r="D35" s="20"/>
      <c r="E35" s="20"/>
      <c r="F35" s="24"/>
    </row>
    <row r="36" spans="1:6" ht="12.6" customHeight="1" x14ac:dyDescent="0.25">
      <c r="A36" s="23"/>
      <c r="B36" s="20"/>
      <c r="C36" s="20"/>
      <c r="D36" s="20"/>
      <c r="E36" s="20"/>
      <c r="F36" s="24"/>
    </row>
    <row r="37" spans="1:6" x14ac:dyDescent="0.25">
      <c r="A37" s="23"/>
      <c r="B37" s="25"/>
      <c r="C37" s="26"/>
      <c r="D37" s="26"/>
      <c r="E37" s="26"/>
      <c r="F37" s="27"/>
    </row>
    <row r="38" spans="1:6" x14ac:dyDescent="0.25">
      <c r="A38" s="31"/>
      <c r="B38" s="32"/>
      <c r="C38" s="27"/>
      <c r="D38" s="27"/>
      <c r="E38" s="27"/>
      <c r="F38" s="27"/>
    </row>
    <row r="39" spans="1:6" ht="12.75" customHeight="1" x14ac:dyDescent="0.25">
      <c r="A39" s="31"/>
      <c r="B39" s="39"/>
      <c r="C39" s="33"/>
      <c r="D39" s="33"/>
      <c r="E39" s="33"/>
      <c r="F39" s="33"/>
    </row>
    <row r="40" spans="1:6" x14ac:dyDescent="0.25">
      <c r="A40" s="38"/>
      <c r="B40" s="40"/>
      <c r="C40" s="20"/>
      <c r="D40" s="20"/>
      <c r="E40" s="20"/>
      <c r="F40" s="38"/>
    </row>
    <row r="41" spans="1:6" hidden="1" x14ac:dyDescent="0.25">
      <c r="A41" s="20"/>
      <c r="B41" s="20"/>
      <c r="C41" s="20"/>
      <c r="D41" s="20"/>
      <c r="E41" s="38"/>
    </row>
    <row r="42" spans="1:6" ht="12.75" hidden="1" customHeight="1" x14ac:dyDescent="0.25"/>
    <row r="43" spans="1:6" hidden="1" x14ac:dyDescent="0.25">
      <c r="A43" s="41"/>
      <c r="B43" s="41"/>
      <c r="C43" s="41"/>
      <c r="D43" s="41"/>
      <c r="E43" s="41"/>
      <c r="F43" s="24"/>
    </row>
    <row r="44" spans="1:6" hidden="1" x14ac:dyDescent="0.25">
      <c r="A44" s="41"/>
      <c r="B44" s="41"/>
      <c r="C44" s="41"/>
      <c r="D44" s="41"/>
      <c r="E44" s="41"/>
      <c r="F44" s="24"/>
    </row>
    <row r="45" spans="1:6" hidden="1" x14ac:dyDescent="0.25">
      <c r="A45" s="41"/>
      <c r="B45" s="41"/>
      <c r="C45" s="41"/>
      <c r="D45" s="41"/>
      <c r="E45" s="41"/>
      <c r="F45" s="24"/>
    </row>
    <row r="46" spans="1:6" hidden="1" x14ac:dyDescent="0.25">
      <c r="A46" s="41"/>
      <c r="B46" s="41"/>
      <c r="C46" s="41"/>
      <c r="D46" s="41"/>
      <c r="E46" s="41"/>
      <c r="F46" s="24"/>
    </row>
    <row r="47" spans="1:6" hidden="1" x14ac:dyDescent="0.25">
      <c r="A47" s="41"/>
      <c r="B47" s="41"/>
      <c r="C47" s="41"/>
      <c r="D47" s="41"/>
      <c r="E47" s="41"/>
      <c r="F47" s="24"/>
    </row>
    <row r="48" spans="1:6"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x14ac:dyDescent="0.25"/>
    <row r="60" x14ac:dyDescent="0.25"/>
    <row r="61" x14ac:dyDescent="0.25"/>
  </sheetData>
  <sheetProtection formatCells="0" insertRows="0" deleteRows="0"/>
  <mergeCells count="10">
    <mergeCell ref="D33:E33"/>
    <mergeCell ref="B6:E6"/>
    <mergeCell ref="B5:E5"/>
    <mergeCell ref="B7:E7"/>
    <mergeCell ref="A1:E1"/>
    <mergeCell ref="B2:E2"/>
    <mergeCell ref="B3:E3"/>
    <mergeCell ref="B4:E4"/>
    <mergeCell ref="A9:E9"/>
    <mergeCell ref="A8:E8"/>
  </mergeCells>
  <dataValidations xWindow="1065" yWindow="603"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32">
      <formula1>$B$4</formula1>
      <formula2>$B$5</formula2>
    </dataValidation>
    <dataValidation allowBlank="1" showInputMessage="1" showErrorMessage="1" prompt="Insert additional rows as needed:_x000a_- 'right click' on a row number (left of screen)_x000a_- select 'Insert' (this will insert a row above it)" sqref="A1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A31">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xWindow="1065" yWindow="603"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14:formula1>
            <xm:f>'Summary and sign-off'!$A$29:$A$30</xm:f>
          </x14:formula1>
          <xm:sqref>B7:E7</xm:sqref>
        </x14:dataValidation>
        <x14:dataValidation type="decimal" operator="greaterThan" allowBlank="1" showInputMessage="1" showErrorMessage="1" error="This cell must contain a dollar figure">
          <x14:formula1>
            <xm:f>'Summary and sign-off'!$A$47</xm:f>
          </x14:formula1>
          <xm:sqref>B11:B32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249977111117893"/>
    <pageSetUpPr fitToPage="1"/>
  </sheetPr>
  <dimension ref="A1:J72"/>
  <sheetViews>
    <sheetView topLeftCell="A10" zoomScaleNormal="100" workbookViewId="0">
      <selection activeCell="B14" sqref="B14"/>
    </sheetView>
  </sheetViews>
  <sheetFormatPr defaultColWidth="0" defaultRowHeight="13.2" zeroHeight="1" x14ac:dyDescent="0.25"/>
  <cols>
    <col min="1" max="1" width="35.6640625" style="16" customWidth="1"/>
    <col min="2" max="2" width="46.88671875" style="16" customWidth="1"/>
    <col min="3" max="3" width="22.109375" style="16" customWidth="1"/>
    <col min="4" max="4" width="25.44140625" style="16" customWidth="1"/>
    <col min="5" max="6" width="35.6640625" style="16" customWidth="1"/>
    <col min="7" max="7" width="38" style="16" customWidth="1"/>
    <col min="8" max="10" width="9.109375" style="16" hidden="1" customWidth="1"/>
    <col min="11" max="15" width="0" style="16" hidden="1" customWidth="1"/>
    <col min="16" max="16384" width="0" style="16" hidden="1"/>
  </cols>
  <sheetData>
    <row r="1" spans="1:6" ht="26.25" customHeight="1" x14ac:dyDescent="0.25">
      <c r="A1" s="171" t="s">
        <v>88</v>
      </c>
      <c r="B1" s="171"/>
      <c r="C1" s="171"/>
      <c r="D1" s="171"/>
      <c r="E1" s="171"/>
      <c r="F1" s="171"/>
    </row>
    <row r="2" spans="1:6" ht="21" customHeight="1" x14ac:dyDescent="0.25">
      <c r="A2" s="4" t="s">
        <v>3</v>
      </c>
      <c r="B2" s="174" t="str">
        <f>'Summary and sign-off'!B2:F2</f>
        <v>Classification Office</v>
      </c>
      <c r="C2" s="174"/>
      <c r="D2" s="174"/>
      <c r="E2" s="174"/>
      <c r="F2" s="174"/>
    </row>
    <row r="3" spans="1:6" ht="21" customHeight="1" x14ac:dyDescent="0.25">
      <c r="A3" s="4" t="s">
        <v>56</v>
      </c>
      <c r="B3" s="174" t="str">
        <f>'Summary and sign-off'!B3:F3</f>
        <v>David Shanks, Chief Censor</v>
      </c>
      <c r="C3" s="174"/>
      <c r="D3" s="174"/>
      <c r="E3" s="174"/>
      <c r="F3" s="174"/>
    </row>
    <row r="4" spans="1:6" ht="21" customHeight="1" x14ac:dyDescent="0.25">
      <c r="A4" s="4" t="s">
        <v>57</v>
      </c>
      <c r="B4" s="174">
        <f>'Summary and sign-off'!B4:F4</f>
        <v>43647</v>
      </c>
      <c r="C4" s="174"/>
      <c r="D4" s="174"/>
      <c r="E4" s="174"/>
      <c r="F4" s="174"/>
    </row>
    <row r="5" spans="1:6" ht="21" customHeight="1" x14ac:dyDescent="0.25">
      <c r="A5" s="4" t="s">
        <v>58</v>
      </c>
      <c r="B5" s="174">
        <f>'Summary and sign-off'!B5:F5</f>
        <v>44012</v>
      </c>
      <c r="C5" s="174"/>
      <c r="D5" s="174"/>
      <c r="E5" s="174"/>
      <c r="F5" s="174"/>
    </row>
    <row r="6" spans="1:6" ht="21" customHeight="1" x14ac:dyDescent="0.25">
      <c r="A6" s="4" t="s">
        <v>89</v>
      </c>
      <c r="B6" s="169" t="s">
        <v>26</v>
      </c>
      <c r="C6" s="169"/>
      <c r="D6" s="169"/>
      <c r="E6" s="169"/>
      <c r="F6" s="169"/>
    </row>
    <row r="7" spans="1:6" ht="21" customHeight="1" x14ac:dyDescent="0.25">
      <c r="A7" s="4" t="s">
        <v>7</v>
      </c>
      <c r="B7" s="169" t="s">
        <v>29</v>
      </c>
      <c r="C7" s="169"/>
      <c r="D7" s="169"/>
      <c r="E7" s="169"/>
      <c r="F7" s="169"/>
    </row>
    <row r="8" spans="1:6" ht="36" customHeight="1" x14ac:dyDescent="0.25">
      <c r="A8" s="178" t="s">
        <v>90</v>
      </c>
      <c r="B8" s="178"/>
      <c r="C8" s="178"/>
      <c r="D8" s="178"/>
      <c r="E8" s="178"/>
      <c r="F8" s="178"/>
    </row>
    <row r="9" spans="1:6" ht="36" customHeight="1" x14ac:dyDescent="0.25">
      <c r="A9" s="186" t="s">
        <v>91</v>
      </c>
      <c r="B9" s="187"/>
      <c r="C9" s="187"/>
      <c r="D9" s="187"/>
      <c r="E9" s="187"/>
      <c r="F9" s="187"/>
    </row>
    <row r="10" spans="1:6" ht="39" customHeight="1" x14ac:dyDescent="0.25">
      <c r="A10" s="35" t="s">
        <v>63</v>
      </c>
      <c r="B10" s="123" t="s">
        <v>92</v>
      </c>
      <c r="C10" s="123" t="s">
        <v>93</v>
      </c>
      <c r="D10" s="123" t="s">
        <v>94</v>
      </c>
      <c r="E10" s="123" t="s">
        <v>95</v>
      </c>
      <c r="F10" s="123" t="s">
        <v>96</v>
      </c>
    </row>
    <row r="11" spans="1:6" s="66" customFormat="1" hidden="1" x14ac:dyDescent="0.25">
      <c r="A11" s="108"/>
      <c r="B11" s="113"/>
      <c r="C11" s="115"/>
      <c r="D11" s="113"/>
      <c r="E11" s="116"/>
      <c r="F11" s="114"/>
    </row>
    <row r="12" spans="1:6" s="66" customFormat="1" x14ac:dyDescent="0.25">
      <c r="A12" s="128"/>
      <c r="B12" s="135"/>
      <c r="C12" s="136"/>
      <c r="D12" s="135"/>
      <c r="E12" s="137"/>
      <c r="F12" s="138"/>
    </row>
    <row r="13" spans="1:6" s="66" customFormat="1" x14ac:dyDescent="0.25">
      <c r="A13" s="140">
        <v>43705</v>
      </c>
      <c r="B13" s="135" t="s">
        <v>118</v>
      </c>
      <c r="C13" s="136" t="s">
        <v>42</v>
      </c>
      <c r="D13" s="135" t="s">
        <v>118</v>
      </c>
      <c r="E13" s="137" t="s">
        <v>37</v>
      </c>
      <c r="F13" s="138"/>
    </row>
    <row r="14" spans="1:6" s="66" customFormat="1" x14ac:dyDescent="0.25">
      <c r="A14" s="128">
        <v>43704</v>
      </c>
      <c r="B14" s="135" t="s">
        <v>234</v>
      </c>
      <c r="C14" s="136" t="s">
        <v>42</v>
      </c>
      <c r="D14" s="135" t="s">
        <v>118</v>
      </c>
      <c r="E14" s="137" t="s">
        <v>38</v>
      </c>
      <c r="F14" s="138"/>
    </row>
    <row r="15" spans="1:6" s="66" customFormat="1" x14ac:dyDescent="0.25">
      <c r="A15" s="128">
        <v>43678</v>
      </c>
      <c r="B15" s="135" t="s">
        <v>116</v>
      </c>
      <c r="C15" s="136" t="s">
        <v>42</v>
      </c>
      <c r="D15" s="135" t="s">
        <v>117</v>
      </c>
      <c r="E15" s="137" t="s">
        <v>38</v>
      </c>
      <c r="F15" s="138" t="s">
        <v>187</v>
      </c>
    </row>
    <row r="16" spans="1:6" s="66" customFormat="1" x14ac:dyDescent="0.25">
      <c r="A16" s="140">
        <v>43801</v>
      </c>
      <c r="B16" s="135" t="s">
        <v>185</v>
      </c>
      <c r="C16" s="136" t="s">
        <v>42</v>
      </c>
      <c r="D16" s="135" t="s">
        <v>223</v>
      </c>
      <c r="E16" s="137" t="s">
        <v>37</v>
      </c>
      <c r="F16" s="138" t="s">
        <v>186</v>
      </c>
    </row>
    <row r="17" spans="1:7" s="66" customFormat="1" x14ac:dyDescent="0.25">
      <c r="A17" s="128">
        <v>43880</v>
      </c>
      <c r="B17" s="135" t="s">
        <v>100</v>
      </c>
      <c r="C17" s="136" t="s">
        <v>43</v>
      </c>
      <c r="D17" s="135" t="s">
        <v>101</v>
      </c>
      <c r="E17" s="137" t="s">
        <v>38</v>
      </c>
      <c r="F17" s="138" t="s">
        <v>119</v>
      </c>
    </row>
    <row r="18" spans="1:7" s="66" customFormat="1" x14ac:dyDescent="0.25">
      <c r="A18" s="128"/>
      <c r="B18" s="135"/>
      <c r="C18" s="136"/>
      <c r="D18" s="135"/>
      <c r="E18" s="137"/>
      <c r="F18" s="138"/>
    </row>
    <row r="19" spans="1:7" s="66" customFormat="1" hidden="1" x14ac:dyDescent="0.25">
      <c r="A19" s="108"/>
      <c r="B19" s="113"/>
      <c r="C19" s="115"/>
      <c r="D19" s="113"/>
      <c r="E19" s="116"/>
      <c r="F19" s="114"/>
    </row>
    <row r="20" spans="1:7" ht="34.5" customHeight="1" x14ac:dyDescent="0.25">
      <c r="A20" s="124" t="s">
        <v>97</v>
      </c>
      <c r="B20" s="125" t="s">
        <v>98</v>
      </c>
      <c r="C20" s="126">
        <f>C21+C22</f>
        <v>5</v>
      </c>
      <c r="D20" s="127" t="str">
        <f>IF(SUBTOTAL(3,C11:C19)=SUBTOTAL(103,C11:C19),'Summary and sign-off'!$A$48,'Summary and sign-off'!$A$49)</f>
        <v>Check - there are no hidden rows with data</v>
      </c>
      <c r="E20" s="175" t="str">
        <f>IF('Summary and sign-off'!F60='Summary and sign-off'!F54,'Summary and sign-off'!A52,'Summary and sign-off'!A50)</f>
        <v>Check - each entry provides sufficient information</v>
      </c>
      <c r="F20" s="175"/>
      <c r="G20" s="66"/>
    </row>
    <row r="21" spans="1:7" ht="25.5" customHeight="1" x14ac:dyDescent="0.3">
      <c r="A21" s="68"/>
      <c r="B21" s="69" t="s">
        <v>42</v>
      </c>
      <c r="C21" s="70">
        <f>COUNTIF(C11:C19,'Summary and sign-off'!A45)</f>
        <v>4</v>
      </c>
      <c r="D21" s="17"/>
      <c r="E21" s="18"/>
      <c r="F21" s="19"/>
    </row>
    <row r="22" spans="1:7" ht="25.5" customHeight="1" x14ac:dyDescent="0.3">
      <c r="A22" s="68"/>
      <c r="B22" s="69" t="s">
        <v>43</v>
      </c>
      <c r="C22" s="70">
        <f>COUNTIF(C11:C19,'Summary and sign-off'!A46)</f>
        <v>1</v>
      </c>
      <c r="D22" s="17"/>
      <c r="E22" s="18"/>
      <c r="F22" s="19"/>
    </row>
    <row r="23" spans="1:7" x14ac:dyDescent="0.25">
      <c r="A23" s="20"/>
      <c r="B23" s="21"/>
      <c r="C23" s="20"/>
      <c r="D23" s="22"/>
      <c r="E23" s="22"/>
      <c r="F23" s="20"/>
    </row>
    <row r="24" spans="1:7" x14ac:dyDescent="0.25">
      <c r="A24" s="21"/>
      <c r="B24" s="21"/>
      <c r="C24" s="21"/>
      <c r="D24" s="21"/>
      <c r="E24" s="21"/>
      <c r="F24" s="21"/>
    </row>
    <row r="25" spans="1:7" ht="12.6" customHeight="1" x14ac:dyDescent="0.25">
      <c r="A25" s="23"/>
      <c r="B25" s="20"/>
      <c r="C25" s="20"/>
      <c r="D25" s="20"/>
      <c r="E25" s="20"/>
      <c r="F25" s="24"/>
    </row>
    <row r="26" spans="1:7" x14ac:dyDescent="0.25">
      <c r="A26" s="23"/>
      <c r="B26" s="25"/>
      <c r="C26" s="26"/>
      <c r="D26" s="26"/>
      <c r="E26" s="26"/>
      <c r="F26" s="27"/>
    </row>
    <row r="27" spans="1:7" x14ac:dyDescent="0.25">
      <c r="A27" s="23"/>
      <c r="B27" s="28"/>
      <c r="C27" s="28"/>
      <c r="D27" s="28"/>
      <c r="E27" s="28"/>
      <c r="F27" s="28"/>
    </row>
    <row r="28" spans="1:7" ht="12.75" customHeight="1" x14ac:dyDescent="0.25">
      <c r="A28" s="23"/>
      <c r="B28" s="20"/>
      <c r="C28" s="20"/>
      <c r="D28" s="20"/>
      <c r="E28" s="20"/>
      <c r="F28" s="20"/>
    </row>
    <row r="29" spans="1:7" ht="12.9" customHeight="1" x14ac:dyDescent="0.25">
      <c r="A29" s="29"/>
      <c r="B29" s="30"/>
      <c r="C29" s="30"/>
      <c r="D29" s="30"/>
      <c r="E29" s="30"/>
      <c r="F29" s="30"/>
    </row>
    <row r="30" spans="1:7" x14ac:dyDescent="0.25">
      <c r="A30" s="31"/>
      <c r="B30" s="32"/>
      <c r="C30" s="27"/>
      <c r="D30" s="27"/>
      <c r="E30" s="27"/>
      <c r="F30" s="27"/>
    </row>
    <row r="31" spans="1:7" ht="12.75" customHeight="1" x14ac:dyDescent="0.25">
      <c r="A31" s="31"/>
      <c r="B31" s="23"/>
      <c r="C31" s="33"/>
      <c r="D31" s="33"/>
      <c r="E31" s="33"/>
      <c r="F31" s="33"/>
    </row>
    <row r="32" spans="1:7" ht="12.75" customHeight="1" x14ac:dyDescent="0.25">
      <c r="A32" s="23"/>
      <c r="B32" s="23"/>
      <c r="C32" s="33"/>
      <c r="D32" s="33"/>
      <c r="E32" s="33"/>
      <c r="F32" s="33"/>
    </row>
    <row r="33" spans="1:6" ht="12.75" hidden="1" customHeight="1" x14ac:dyDescent="0.25">
      <c r="A33" s="23"/>
      <c r="B33" s="23"/>
      <c r="C33" s="33"/>
      <c r="D33" s="33"/>
      <c r="E33" s="33"/>
      <c r="F33" s="33"/>
    </row>
    <row r="34" spans="1:6" hidden="1" x14ac:dyDescent="0.25"/>
    <row r="35" spans="1:6" hidden="1" x14ac:dyDescent="0.25"/>
    <row r="36" spans="1:6" hidden="1" x14ac:dyDescent="0.25">
      <c r="A36" s="21"/>
      <c r="B36" s="21"/>
      <c r="C36" s="21"/>
      <c r="D36" s="21"/>
      <c r="E36" s="21"/>
      <c r="F36" s="21"/>
    </row>
    <row r="37" spans="1:6" hidden="1" x14ac:dyDescent="0.25">
      <c r="A37" s="21"/>
      <c r="B37" s="21"/>
      <c r="C37" s="21"/>
      <c r="D37" s="21"/>
      <c r="E37" s="21"/>
      <c r="F37" s="21"/>
    </row>
    <row r="38" spans="1:6" hidden="1" x14ac:dyDescent="0.25">
      <c r="A38" s="21"/>
      <c r="B38" s="21"/>
      <c r="C38" s="21"/>
      <c r="D38" s="21"/>
      <c r="E38" s="21"/>
      <c r="F38" s="21"/>
    </row>
    <row r="39" spans="1:6" hidden="1" x14ac:dyDescent="0.25">
      <c r="A39" s="21"/>
      <c r="B39" s="21"/>
      <c r="C39" s="21"/>
      <c r="D39" s="21"/>
      <c r="E39" s="21"/>
      <c r="F39" s="21"/>
    </row>
    <row r="40" spans="1:6" hidden="1" x14ac:dyDescent="0.25">
      <c r="A40" s="21"/>
      <c r="B40" s="21"/>
      <c r="C40" s="21"/>
      <c r="D40" s="21"/>
      <c r="E40" s="21"/>
      <c r="F40" s="21"/>
    </row>
    <row r="41" spans="1:6" hidden="1" x14ac:dyDescent="0.25"/>
    <row r="42" spans="1:6" hidden="1" x14ac:dyDescent="0.25"/>
    <row r="43" spans="1:6" hidden="1" x14ac:dyDescent="0.25"/>
    <row r="44" spans="1:6" hidden="1" x14ac:dyDescent="0.25"/>
    <row r="45" spans="1:6" hidden="1" x14ac:dyDescent="0.25"/>
    <row r="46" spans="1:6" hidden="1" x14ac:dyDescent="0.25"/>
    <row r="47" spans="1:6" hidden="1" x14ac:dyDescent="0.25"/>
    <row r="48" spans="1:6"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sheetData>
  <sheetProtection formatCells="0" insertRows="0" deleteRows="0"/>
  <dataConsolidate/>
  <mergeCells count="10">
    <mergeCell ref="E20:F20"/>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19">
      <formula1>$B$4</formula1>
      <formula2>$B$5</formula2>
    </dataValidation>
    <dataValidation allowBlank="1" showInputMessage="1" showErrorMessage="1" prompt="Insert additional rows as needed:_x000a_- 'right click' on a row number (left of screen)_x000a_- select 'Insert' (this will insert a row above it)" sqref="A1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A13 A14 A15 A16 A17 A18">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14:formula1>
            <xm:f>'Summary and sign-off'!$A$29:$A$30</xm:f>
          </x14:formula1>
          <xm:sqref>B7:F7</xm:sqref>
        </x14:dataValidation>
        <x14:dataValidation type="list" allowBlank="1" showInputMessage="1" showErrorMessage="1" error="Use the drop down list (at the right of the cell)">
          <x14:formula1>
            <xm:f>'Summary and sign-off'!$A$45:$A$46</xm:f>
          </x14:formula1>
          <xm:sqref>C11:C19</xm:sqref>
        </x14:dataValidation>
        <x14:dataValidation type="list" errorStyle="information" operator="greaterThan" allowBlank="1" showInputMessage="1" prompt="Provide specific $ value if possible">
          <x14:formula1>
            <xm:f>'Summary and sign-off'!$A$39:$A$44</xm:f>
          </x14:formula1>
          <xm:sqref>E11:E19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iManageDocument" ma:contentTypeID="0x01010054669F8639DE294E941D1F01D6045AA9004910BA11A4C5304E8E4C6F9EFF2E939A" ma:contentTypeVersion="149" ma:contentTypeDescription="" ma:contentTypeScope="" ma:versionID="c4f1a3949722396ccc74c925703dd5ab">
  <xsd:schema xmlns:xsd="http://www.w3.org/2001/XMLSchema" xmlns:xs="http://www.w3.org/2001/XMLSchema" xmlns:p="http://schemas.microsoft.com/office/2006/metadata/properties" xmlns:ns2="12165527-d881-4234-97f9-ee139a3f0c31" targetNamespace="http://schemas.microsoft.com/office/2006/metadata/properties" ma:root="true" ma:fieldsID="4545a69ead8714916461d255f032afb7" ns2:_="">
    <xsd:import namespace="12165527-d881-4234-97f9-ee139a3f0c31"/>
    <xsd:element name="properties">
      <xsd:complexType>
        <xsd:sequence>
          <xsd:element name="documentManagement">
            <xsd:complexType>
              <xsd:all>
                <xsd:element ref="ns2:Business_x0020_Unit" minOccurs="0"/>
                <xsd:element ref="ns2:Cabinet_x0020_Committee" minOccurs="0"/>
                <xsd:element ref="ns2:Class" minOccurs="0"/>
                <xsd:element ref="ns2:DOCNUM" minOccurs="0"/>
                <xsd:element ref="ns2:Endorsement" minOccurs="0"/>
                <xsd:element ref="ns2:File_x0020_No" minOccurs="0"/>
                <xsd:element ref="ns2:Precedents" minOccurs="0"/>
                <xsd:element ref="ns2:Key_x0020_Version" minOccurs="0"/>
                <xsd:element ref="ns2:SubClass" minOccurs="0"/>
                <xsd:element ref="ns2:RM_x0020_DOC_x0020_ID" minOccurs="0"/>
                <xsd:element ref="ns2:Sec_x0020_Review" minOccurs="0"/>
                <xsd:element ref="ns2:Security_x0020_Classification" minOccurs="0"/>
                <xsd:element ref="ns2:iManageAuthor"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65527-d881-4234-97f9-ee139a3f0c31"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union memberTypes="dms:Text">
          <xsd:simpleType>
            <xsd:restriction base="dms:Choice">
              <xsd:enumeration value="BCS"/>
            </xsd:restriction>
          </xsd:simpleType>
        </xsd:union>
      </xsd:simpleType>
    </xsd:element>
    <xsd:element name="Cabinet_x0020_Committee" ma:index="9" nillable="true" ma:displayName="Cabinet Committee" ma:format="Dropdown" ma:internalName="Cabinet_x0020_Committee">
      <xsd:simpleType>
        <xsd:union memberTypes="dms:Text">
          <xsd:simpleType>
            <xsd:restriction base="dms:Choice">
              <xsd:enumeration value="Appointments and Honours"/>
            </xsd:restriction>
          </xsd:simpleType>
        </xsd:union>
      </xsd:simpleType>
    </xsd:element>
    <xsd:element name="Class" ma:index="10" nillable="true" ma:displayName="Class" ma:format="Dropdown" ma:internalName="Class">
      <xsd:simpleType>
        <xsd:union memberTypes="dms:Text">
          <xsd:simpleType>
            <xsd:restriction base="dms:Choice">
              <xsd:enumeration value="ADVICE"/>
            </xsd:restriction>
          </xsd:simpleType>
        </xsd:union>
      </xsd:simpleType>
    </xsd:element>
    <xsd:element name="DOCNUM" ma:index="11" nillable="true" ma:displayName="DOCNUM" ma:internalName="DOCNUM">
      <xsd:simpleType>
        <xsd:restriction base="dms:Text">
          <xsd:maxLength value="255"/>
        </xsd:restriction>
      </xsd:simpleType>
    </xsd:element>
    <xsd:element name="Endorsement" ma:index="12" nillable="true" ma:displayName="Endorsement" ma:format="Dropdown" ma:internalName="Endorsement">
      <xsd:simpleType>
        <xsd:union memberTypes="dms:Text">
          <xsd:simpleType>
            <xsd:restriction base="dms:Choice">
              <xsd:enumeration value="Addressee Only"/>
            </xsd:restriction>
          </xsd:simpleType>
        </xsd:union>
      </xsd:simpleType>
    </xsd:element>
    <xsd:element name="File_x0020_No" ma:index="13" nillable="true" ma:displayName="File No" ma:internalName="File_x0020_No">
      <xsd:simpleType>
        <xsd:restriction base="dms:Text">
          <xsd:maxLength value="255"/>
        </xsd:restriction>
      </xsd:simpleType>
    </xsd:element>
    <xsd:element name="Precedents" ma:index="14" nillable="true" ma:displayName="Precedents" ma:format="Dropdown" ma:internalName="Precedents">
      <xsd:simpleType>
        <xsd:restriction base="dms:Choice">
          <xsd:enumeration value="ASHCROFTC"/>
        </xsd:restriction>
      </xsd:simpleType>
    </xsd:element>
    <xsd:element name="Key_x0020_Version" ma:index="15" nillable="true" ma:displayName="Key Version" ma:default="0" ma:internalName="Key_x0020_Version">
      <xsd:simpleType>
        <xsd:restriction base="dms:Boolean"/>
      </xsd:simpleType>
    </xsd:element>
    <xsd:element name="SubClass" ma:index="16" nillable="true" ma:displayName="SubClass" ma:format="Dropdown" ma:internalName="SubClass">
      <xsd:simpleType>
        <xsd:union memberTypes="dms:Text">
          <xsd:simpleType>
            <xsd:restriction base="dms:Choice">
              <xsd:enumeration value="MINISTER"/>
            </xsd:restriction>
          </xsd:simpleType>
        </xsd:union>
      </xsd:simpleType>
    </xsd:element>
    <xsd:element name="RM_x0020_DOC_x0020_ID" ma:index="17" nillable="true" ma:displayName="RM DOC ID" ma:internalName="RM_x0020_DOC_x0020_ID">
      <xsd:simpleType>
        <xsd:restriction base="dms:Text">
          <xsd:maxLength value="255"/>
        </xsd:restriction>
      </xsd:simpleType>
    </xsd:element>
    <xsd:element name="Sec_x0020_Review" ma:index="18" nillable="true" ma:displayName="Sec Review" ma:format="DateOnly" ma:internalName="Sec_x0020_Review">
      <xsd:simpleType>
        <xsd:restriction base="dms:DateTime"/>
      </xsd:simpleType>
    </xsd:element>
    <xsd:element name="Security_x0020_Classification" ma:index="19" nillable="true" ma:displayName="Security Classification" ma:format="Dropdown" ma:internalName="Security_x0020_Classification">
      <xsd:simpleType>
        <xsd:union memberTypes="dms:Text">
          <xsd:simpleType>
            <xsd:restriction base="dms:Choice">
              <xsd:enumeration value="BUDGET-SENSITIVE"/>
            </xsd:restriction>
          </xsd:simpleType>
        </xsd:union>
      </xsd:simpleType>
    </xsd:element>
    <xsd:element name="iManageAuthor" ma:index="21" nillable="true" ma:displayName="iManageAuthor" ma:internalName="iManageAuthor">
      <xsd:simpleType>
        <xsd:restriction base="dms:Text">
          <xsd:maxLength value="255"/>
        </xsd:restriction>
      </xsd:simple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Key_x0020_Version xmlns="12165527-d881-4234-97f9-ee139a3f0c31">false</Key_x0020_Version>
    <DOCNUM xmlns="12165527-d881-4234-97f9-ee139a3f0c31" xsi:nil="true"/>
    <Business_x0020_Unit xmlns="12165527-d881-4234-97f9-ee139a3f0c31" xsi:nil="true"/>
    <Cabinet_x0020_Committee xmlns="12165527-d881-4234-97f9-ee139a3f0c31" xsi:nil="true"/>
    <Security_x0020_Classification xmlns="12165527-d881-4234-97f9-ee139a3f0c31" xsi:nil="true"/>
    <Endorsement xmlns="12165527-d881-4234-97f9-ee139a3f0c31" xsi:nil="true"/>
    <File_x0020_No xmlns="12165527-d881-4234-97f9-ee139a3f0c31" xsi:nil="true"/>
    <Class xmlns="12165527-d881-4234-97f9-ee139a3f0c31" xsi:nil="true"/>
    <Precedents xmlns="12165527-d881-4234-97f9-ee139a3f0c31" xsi:nil="true"/>
    <RM_x0020_DOC_x0020_ID xmlns="12165527-d881-4234-97f9-ee139a3f0c31" xsi:nil="true"/>
    <Sec_x0020_Review xmlns="12165527-d881-4234-97f9-ee139a3f0c31" xsi:nil="true"/>
    <SubClass xmlns="12165527-d881-4234-97f9-ee139a3f0c31" xsi:nil="true"/>
    <iManageAuthor xmlns="12165527-d881-4234-97f9-ee139a3f0c31" xsi:nil="true"/>
    <_dlc_DocId xmlns="12165527-d881-4234-97f9-ee139a3f0c31">SSCNZ-871057456-822237</_dlc_DocId>
    <_dlc_DocIdUrl xmlns="12165527-d881-4234-97f9-ee139a3f0c31">
      <Url>https://sscnz.sharepoint.com/sites/sscdms/66262/_layouts/15/DocIdRedir.aspx?ID=SSCNZ-871057456-822237</Url>
      <Description>SSCNZ-871057456-822237</Description>
    </_dlc_DocIdUrl>
  </documentManagement>
</p:properties>
</file>

<file path=customXml/itemProps1.xml><?xml version="1.0" encoding="utf-8"?>
<ds:datastoreItem xmlns:ds="http://schemas.openxmlformats.org/officeDocument/2006/customXml" ds:itemID="{5409EB03-4EF2-44FB-838F-B275048CB6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65527-d881-4234-97f9-ee139a3f0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3.xml><?xml version="1.0" encoding="utf-8"?>
<ds:datastoreItem xmlns:ds="http://schemas.openxmlformats.org/officeDocument/2006/customXml" ds:itemID="{239DBCAB-6875-4133-81DD-45924FC1DF38}">
  <ds:schemaRefs>
    <ds:schemaRef ds:uri="http://schemas.microsoft.com/sharepoint/events"/>
  </ds:schemaRefs>
</ds:datastoreItem>
</file>

<file path=customXml/itemProps4.xml><?xml version="1.0" encoding="utf-8"?>
<ds:datastoreItem xmlns:ds="http://schemas.openxmlformats.org/officeDocument/2006/customXml" ds:itemID="{F579D7F4-D0D7-4BCB-BBEA-E7C37A64913E}">
  <ds:schemaRefs>
    <ds:schemaRef ds:uri="http://schemas.microsoft.com/office/2006/documentManagement/types"/>
    <ds:schemaRef ds:uri="http://schemas.openxmlformats.org/package/2006/metadata/core-properties"/>
    <ds:schemaRef ds:uri="http://schemas.microsoft.com/office/2006/metadata/properties"/>
    <ds:schemaRef ds:uri="http://purl.org/dc/terms/"/>
    <ds:schemaRef ds:uri="http://purl.org/dc/elements/1.1/"/>
    <ds:schemaRef ds:uri="http://www.w3.org/XML/1998/namespace"/>
    <ds:schemaRef ds:uri="http://schemas.microsoft.com/office/infopath/2007/PartnerControls"/>
    <ds:schemaRef ds:uri="12165527-d881-4234-97f9-ee139a3f0c31"/>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Summary and sign-off</vt:lpstr>
      <vt:lpstr>Travel</vt:lpstr>
      <vt:lpstr>Hospitality</vt:lpstr>
      <vt:lpstr>All other expenses</vt:lpstr>
      <vt:lpstr>Gifts and benefits</vt:lpstr>
      <vt:lpstr>'All other expenses'!Print_Area</vt:lpstr>
      <vt:lpstr>'Gifts and benefits'!Print_Area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Julia Ewing-Jarvie</cp:lastModifiedBy>
  <cp:revision/>
  <cp:lastPrinted>2020-08-04T06:59:39Z</cp:lastPrinted>
  <dcterms:created xsi:type="dcterms:W3CDTF">2010-10-17T20:59:02Z</dcterms:created>
  <dcterms:modified xsi:type="dcterms:W3CDTF">2020-08-06T21:47:56Z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0x01010054669F8639DE294E941D1F01D6045AA9004910BA11A4C5304E8E4C6F9EFF2E939A</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7132db39-8620-438b-a768-7a99ec14233a</vt:lpwstr>
  </property>
  <property fmtid="{D5CDD505-2E9C-101B-9397-08002B2CF9AE}" pid="10" name="SharedWithUsers">
    <vt:lpwstr>87;#Ken Smart;#157;#Nehalkumar patel</vt:lpwstr>
  </property>
</Properties>
</file>